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Gideon\Desktop\CMU ECONOMICS\ECONOMETRIC APPLICATIONS\TERM PAPER\TERM_CMU ECONOMETRICS\ANALYSIS\"/>
    </mc:Choice>
  </mc:AlternateContent>
  <xr:revisionPtr revIDLastSave="0" documentId="13_ncr:1_{47F9D7AE-4898-452C-8F40-53C1F8B98872}" xr6:coauthVersionLast="43" xr6:coauthVersionMax="43" xr10:uidLastSave="{00000000-0000-0000-0000-000000000000}"/>
  <bookViews>
    <workbookView xWindow="-120" yWindow="-120" windowWidth="20730" windowHeight="11160" firstSheet="2" activeTab="9" xr2:uid="{00000000-000D-0000-FFFF-FFFF00000000}"/>
  </bookViews>
  <sheets>
    <sheet name="CAL IS" sheetId="9" r:id="rId1"/>
    <sheet name="CAL SOFP" sheetId="2" r:id="rId2"/>
    <sheet name="EGH IS" sheetId="5" r:id="rId3"/>
    <sheet name="EGH SOFP" sheetId="4" r:id="rId4"/>
    <sheet name="GCB IS" sheetId="6" r:id="rId5"/>
    <sheet name="GCB SOFP" sheetId="7" r:id="rId6"/>
    <sheet name="SCB IS" sheetId="8" r:id="rId7"/>
    <sheet name="SCB SOFP" sheetId="13" r:id="rId8"/>
    <sheet name="Financial Ratios" sheetId="14" r:id="rId9"/>
    <sheet name="Sheet1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4" l="1"/>
  <c r="D64" i="14" l="1"/>
  <c r="E64" i="14"/>
  <c r="F64" i="14"/>
  <c r="G64" i="14"/>
  <c r="H64" i="14"/>
  <c r="I64" i="14"/>
  <c r="J64" i="14"/>
  <c r="K64" i="14"/>
  <c r="L64" i="14"/>
  <c r="M64" i="14"/>
  <c r="C64" i="14"/>
  <c r="D66" i="14" l="1"/>
  <c r="E66" i="14"/>
  <c r="F66" i="14"/>
  <c r="G66" i="14"/>
  <c r="H66" i="14"/>
  <c r="I66" i="14"/>
  <c r="J66" i="14"/>
  <c r="K66" i="14"/>
  <c r="L66" i="14"/>
  <c r="M66" i="14"/>
  <c r="C66" i="14"/>
  <c r="D49" i="14"/>
  <c r="E49" i="14"/>
  <c r="F49" i="14"/>
  <c r="G49" i="14"/>
  <c r="H49" i="14"/>
  <c r="I49" i="14"/>
  <c r="J49" i="14"/>
  <c r="K49" i="14"/>
  <c r="L49" i="14"/>
  <c r="C49" i="14"/>
  <c r="D15" i="14"/>
  <c r="E15" i="14"/>
  <c r="F15" i="14"/>
  <c r="G15" i="14"/>
  <c r="H15" i="14"/>
  <c r="I15" i="14"/>
  <c r="J15" i="14"/>
  <c r="K15" i="14"/>
  <c r="L15" i="14"/>
  <c r="C15" i="14"/>
  <c r="D32" i="14"/>
  <c r="E32" i="14"/>
  <c r="F32" i="14"/>
  <c r="G32" i="14"/>
  <c r="H32" i="14"/>
  <c r="I32" i="14"/>
  <c r="J32" i="14"/>
  <c r="K32" i="14"/>
  <c r="L32" i="14"/>
  <c r="M32" i="14"/>
  <c r="C32" i="14"/>
  <c r="D65" i="14" l="1"/>
  <c r="E65" i="14"/>
  <c r="F65" i="14"/>
  <c r="G65" i="14"/>
  <c r="H65" i="14"/>
  <c r="I65" i="14"/>
  <c r="J65" i="14"/>
  <c r="K65" i="14"/>
  <c r="L65" i="14"/>
  <c r="M65" i="14"/>
  <c r="D63" i="14"/>
  <c r="E63" i="14"/>
  <c r="F63" i="14"/>
  <c r="G63" i="14"/>
  <c r="H63" i="14"/>
  <c r="I63" i="14"/>
  <c r="J63" i="14"/>
  <c r="K63" i="14"/>
  <c r="L63" i="14"/>
  <c r="M63" i="14"/>
  <c r="D62" i="14"/>
  <c r="E62" i="14"/>
  <c r="F62" i="14"/>
  <c r="G62" i="14"/>
  <c r="H62" i="14"/>
  <c r="I62" i="14"/>
  <c r="J62" i="14"/>
  <c r="K62" i="14"/>
  <c r="L62" i="14"/>
  <c r="M62" i="14"/>
  <c r="C65" i="14"/>
  <c r="C63" i="14"/>
  <c r="C62" i="14"/>
  <c r="D48" i="14"/>
  <c r="E48" i="14"/>
  <c r="F48" i="14"/>
  <c r="G48" i="14"/>
  <c r="H48" i="14"/>
  <c r="I48" i="14"/>
  <c r="J48" i="14"/>
  <c r="K48" i="14"/>
  <c r="L48" i="14"/>
  <c r="D47" i="14"/>
  <c r="E47" i="14"/>
  <c r="F47" i="14"/>
  <c r="G47" i="14"/>
  <c r="H47" i="14"/>
  <c r="I47" i="14"/>
  <c r="J47" i="14"/>
  <c r="K47" i="14"/>
  <c r="L47" i="14"/>
  <c r="D46" i="14"/>
  <c r="E46" i="14"/>
  <c r="F46" i="14"/>
  <c r="G46" i="14"/>
  <c r="H46" i="14"/>
  <c r="I46" i="14"/>
  <c r="J46" i="14"/>
  <c r="K46" i="14"/>
  <c r="L46" i="14"/>
  <c r="D45" i="14"/>
  <c r="E45" i="14"/>
  <c r="F45" i="14"/>
  <c r="G45" i="14"/>
  <c r="H45" i="14"/>
  <c r="I45" i="14"/>
  <c r="J45" i="14"/>
  <c r="K45" i="14"/>
  <c r="L45" i="14"/>
  <c r="C48" i="14"/>
  <c r="C47" i="14"/>
  <c r="C46" i="14"/>
  <c r="C45" i="14"/>
  <c r="D31" i="14"/>
  <c r="E31" i="14"/>
  <c r="F31" i="14"/>
  <c r="G31" i="14"/>
  <c r="H31" i="14"/>
  <c r="I31" i="14"/>
  <c r="J31" i="14"/>
  <c r="K31" i="14"/>
  <c r="L31" i="14"/>
  <c r="M31" i="14"/>
  <c r="D30" i="14"/>
  <c r="E30" i="14"/>
  <c r="F30" i="14"/>
  <c r="G30" i="14"/>
  <c r="H30" i="14"/>
  <c r="I30" i="14"/>
  <c r="J30" i="14"/>
  <c r="K30" i="14"/>
  <c r="L30" i="14"/>
  <c r="M30" i="14"/>
  <c r="D29" i="14"/>
  <c r="E29" i="14"/>
  <c r="F29" i="14"/>
  <c r="G29" i="14"/>
  <c r="H29" i="14"/>
  <c r="I29" i="14"/>
  <c r="J29" i="14"/>
  <c r="K29" i="14"/>
  <c r="L29" i="14"/>
  <c r="M29" i="14"/>
  <c r="D28" i="14"/>
  <c r="E28" i="14"/>
  <c r="F28" i="14"/>
  <c r="G28" i="14"/>
  <c r="H28" i="14"/>
  <c r="I28" i="14"/>
  <c r="J28" i="14"/>
  <c r="K28" i="14"/>
  <c r="L28" i="14"/>
  <c r="M28" i="14"/>
  <c r="C31" i="14"/>
  <c r="C30" i="14"/>
  <c r="C29" i="14"/>
  <c r="C28" i="14"/>
  <c r="D14" i="14"/>
  <c r="E14" i="14"/>
  <c r="F14" i="14"/>
  <c r="G14" i="14"/>
  <c r="H14" i="14"/>
  <c r="I14" i="14"/>
  <c r="J14" i="14"/>
  <c r="K14" i="14"/>
  <c r="L14" i="14"/>
  <c r="C14" i="14"/>
  <c r="D13" i="14"/>
  <c r="E13" i="14"/>
  <c r="F13" i="14"/>
  <c r="G13" i="14"/>
  <c r="H13" i="14"/>
  <c r="I13" i="14"/>
  <c r="J13" i="14"/>
  <c r="K13" i="14"/>
  <c r="L13" i="14"/>
  <c r="C13" i="14"/>
  <c r="D12" i="14" l="1"/>
  <c r="E12" i="14"/>
  <c r="F12" i="14"/>
  <c r="G12" i="14"/>
  <c r="H12" i="14"/>
  <c r="I12" i="14"/>
  <c r="J12" i="14"/>
  <c r="K12" i="14"/>
  <c r="L12" i="14"/>
  <c r="D11" i="14"/>
  <c r="E11" i="14"/>
  <c r="F11" i="14"/>
  <c r="G11" i="14"/>
  <c r="H11" i="14"/>
  <c r="I11" i="14"/>
  <c r="J11" i="14"/>
  <c r="K11" i="14"/>
  <c r="L11" i="14"/>
  <c r="C11" i="14"/>
  <c r="D38" i="13"/>
  <c r="E38" i="13"/>
  <c r="F38" i="13"/>
  <c r="G38" i="13"/>
  <c r="H38" i="13"/>
  <c r="I38" i="13"/>
  <c r="J38" i="13"/>
  <c r="K38" i="13"/>
  <c r="L38" i="13"/>
  <c r="M38" i="13"/>
  <c r="C38" i="13"/>
  <c r="D38" i="7"/>
  <c r="E38" i="7"/>
  <c r="F38" i="7"/>
  <c r="G38" i="7"/>
  <c r="H38" i="7"/>
  <c r="I38" i="7"/>
  <c r="J38" i="7"/>
  <c r="K38" i="7"/>
  <c r="L38" i="7"/>
  <c r="C38" i="7"/>
  <c r="D39" i="4"/>
  <c r="E39" i="4"/>
  <c r="F39" i="4"/>
  <c r="G39" i="4"/>
  <c r="H39" i="4"/>
  <c r="I39" i="4"/>
  <c r="J39" i="4"/>
  <c r="K39" i="4"/>
  <c r="L39" i="4"/>
  <c r="M39" i="4"/>
  <c r="C39" i="4"/>
  <c r="D37" i="2"/>
  <c r="E37" i="2"/>
  <c r="F37" i="2"/>
  <c r="G37" i="2"/>
  <c r="H37" i="2"/>
  <c r="I37" i="2"/>
  <c r="J37" i="2"/>
  <c r="K37" i="2"/>
  <c r="L37" i="2"/>
  <c r="C37" i="2"/>
  <c r="D33" i="13" l="1"/>
  <c r="E33" i="13"/>
  <c r="F33" i="13"/>
  <c r="G33" i="13"/>
  <c r="H33" i="13"/>
  <c r="I33" i="13"/>
  <c r="J33" i="13"/>
  <c r="K33" i="13"/>
  <c r="L33" i="13"/>
  <c r="M33" i="13"/>
  <c r="C33" i="13"/>
  <c r="M25" i="13"/>
  <c r="D25" i="13"/>
  <c r="E25" i="13"/>
  <c r="F25" i="13"/>
  <c r="G25" i="13"/>
  <c r="H25" i="13"/>
  <c r="I25" i="13"/>
  <c r="J25" i="13"/>
  <c r="K25" i="13"/>
  <c r="L25" i="13"/>
  <c r="C25" i="13"/>
  <c r="C15" i="13"/>
  <c r="D15" i="13"/>
  <c r="E15" i="13"/>
  <c r="F15" i="13"/>
  <c r="G15" i="13"/>
  <c r="H15" i="13"/>
  <c r="I15" i="13"/>
  <c r="J15" i="13"/>
  <c r="K15" i="13"/>
  <c r="M15" i="13"/>
  <c r="L15" i="13"/>
  <c r="E7" i="8" l="1"/>
  <c r="G34" i="13" l="1"/>
  <c r="H34" i="13"/>
  <c r="I34" i="13"/>
  <c r="J34" i="13"/>
  <c r="K34" i="13"/>
  <c r="L34" i="13"/>
  <c r="M34" i="13"/>
  <c r="F34" i="13" l="1"/>
  <c r="E34" i="13"/>
  <c r="D34" i="13"/>
  <c r="C34" i="13"/>
  <c r="D7" i="8"/>
  <c r="F7" i="8"/>
  <c r="G7" i="8"/>
  <c r="H7" i="8"/>
  <c r="I7" i="8"/>
  <c r="J7" i="8"/>
  <c r="K7" i="8"/>
  <c r="L7" i="8"/>
  <c r="M7" i="8"/>
  <c r="D4" i="8"/>
  <c r="E4" i="8"/>
  <c r="E11" i="8" s="1"/>
  <c r="F4" i="8"/>
  <c r="F11" i="8" s="1"/>
  <c r="G4" i="8"/>
  <c r="G11" i="8" s="1"/>
  <c r="H4" i="8"/>
  <c r="I4" i="8"/>
  <c r="J4" i="8"/>
  <c r="J11" i="8" s="1"/>
  <c r="K4" i="8"/>
  <c r="K11" i="8" s="1"/>
  <c r="L4" i="8"/>
  <c r="M4" i="8"/>
  <c r="C7" i="8"/>
  <c r="C4" i="8"/>
  <c r="C11" i="8" s="1"/>
  <c r="L11" i="8" l="1"/>
  <c r="L13" i="8" s="1"/>
  <c r="L15" i="8" s="1"/>
  <c r="L17" i="8" s="1"/>
  <c r="L20" i="8" s="1"/>
  <c r="D11" i="8"/>
  <c r="I11" i="8"/>
  <c r="I13" i="8" s="1"/>
  <c r="I15" i="8" s="1"/>
  <c r="I17" i="8" s="1"/>
  <c r="I20" i="8" s="1"/>
  <c r="H11" i="8"/>
  <c r="M11" i="8"/>
  <c r="M13" i="8" s="1"/>
  <c r="M15" i="8" s="1"/>
  <c r="M17" i="8" s="1"/>
  <c r="M20" i="8" s="1"/>
  <c r="C13" i="8"/>
  <c r="C15" i="8" s="1"/>
  <c r="C17" i="8" s="1"/>
  <c r="C20" i="8" s="1"/>
  <c r="K13" i="8"/>
  <c r="K15" i="8" s="1"/>
  <c r="K17" i="8" s="1"/>
  <c r="K20" i="8" s="1"/>
  <c r="G13" i="8"/>
  <c r="G15" i="8" s="1"/>
  <c r="G17" i="8" s="1"/>
  <c r="G20" i="8" s="1"/>
  <c r="D13" i="8"/>
  <c r="D15" i="8" s="1"/>
  <c r="D17" i="8" s="1"/>
  <c r="D20" i="8" s="1"/>
  <c r="J13" i="8"/>
  <c r="J15" i="8" s="1"/>
  <c r="J17" i="8" s="1"/>
  <c r="J20" i="8" s="1"/>
  <c r="H13" i="8"/>
  <c r="H15" i="8" s="1"/>
  <c r="H17" i="8" s="1"/>
  <c r="H20" i="8" s="1"/>
  <c r="E13" i="8"/>
  <c r="E15" i="8" s="1"/>
  <c r="E17" i="8" s="1"/>
  <c r="E20" i="8" s="1"/>
  <c r="F13" i="8"/>
  <c r="F15" i="8" s="1"/>
  <c r="F17" i="8" s="1"/>
  <c r="F20" i="8" s="1"/>
  <c r="M35" i="7" l="1"/>
  <c r="J34" i="7"/>
  <c r="K34" i="7"/>
  <c r="L34" i="7"/>
  <c r="D34" i="7"/>
  <c r="E34" i="7"/>
  <c r="F34" i="7"/>
  <c r="G34" i="7"/>
  <c r="H34" i="7"/>
  <c r="I34" i="7"/>
  <c r="C34" i="7"/>
  <c r="M34" i="7"/>
  <c r="D26" i="7"/>
  <c r="D35" i="7" s="1"/>
  <c r="E26" i="7"/>
  <c r="E35" i="7" s="1"/>
  <c r="F26" i="7"/>
  <c r="F35" i="7" s="1"/>
  <c r="G26" i="7"/>
  <c r="G35" i="7" s="1"/>
  <c r="H26" i="7"/>
  <c r="I26" i="7"/>
  <c r="J26" i="7"/>
  <c r="K26" i="7"/>
  <c r="L26" i="7"/>
  <c r="M26" i="7"/>
  <c r="C26" i="7"/>
  <c r="C35" i="7" s="1"/>
  <c r="D18" i="7"/>
  <c r="E18" i="7"/>
  <c r="F18" i="7"/>
  <c r="G18" i="7"/>
  <c r="H18" i="7"/>
  <c r="I18" i="7"/>
  <c r="J18" i="7"/>
  <c r="K18" i="7"/>
  <c r="L18" i="7"/>
  <c r="M18" i="7"/>
  <c r="C18" i="7"/>
  <c r="H35" i="7" l="1"/>
  <c r="L35" i="7"/>
  <c r="K35" i="7"/>
  <c r="J35" i="7"/>
  <c r="I35" i="7"/>
  <c r="D10" i="6"/>
  <c r="D12" i="6" s="1"/>
  <c r="D16" i="6" s="1"/>
  <c r="D19" i="6" s="1"/>
  <c r="D21" i="6" s="1"/>
  <c r="D24" i="6" s="1"/>
  <c r="M10" i="6"/>
  <c r="M12" i="6" s="1"/>
  <c r="M16" i="6" s="1"/>
  <c r="M19" i="6" s="1"/>
  <c r="M21" i="6" s="1"/>
  <c r="M24" i="6" s="1"/>
  <c r="D7" i="6"/>
  <c r="E7" i="6"/>
  <c r="F7" i="6"/>
  <c r="G7" i="6"/>
  <c r="H7" i="6"/>
  <c r="H10" i="6" s="1"/>
  <c r="H12" i="6" s="1"/>
  <c r="H16" i="6" s="1"/>
  <c r="I7" i="6"/>
  <c r="J7" i="6"/>
  <c r="K7" i="6"/>
  <c r="L7" i="6"/>
  <c r="M7" i="6"/>
  <c r="C7" i="6"/>
  <c r="D4" i="6"/>
  <c r="E4" i="6"/>
  <c r="F4" i="6"/>
  <c r="G4" i="6"/>
  <c r="H4" i="6"/>
  <c r="I4" i="6"/>
  <c r="J4" i="6"/>
  <c r="K4" i="6"/>
  <c r="L4" i="6"/>
  <c r="M4" i="6"/>
  <c r="C4" i="6"/>
  <c r="C10" i="6" s="1"/>
  <c r="C12" i="6" s="1"/>
  <c r="C16" i="6" s="1"/>
  <c r="C19" i="6" s="1"/>
  <c r="C21" i="6" s="1"/>
  <c r="C24" i="6" s="1"/>
  <c r="M18" i="4"/>
  <c r="D18" i="4"/>
  <c r="E18" i="4"/>
  <c r="F18" i="4"/>
  <c r="G18" i="4"/>
  <c r="H18" i="4"/>
  <c r="I18" i="4"/>
  <c r="J18" i="4"/>
  <c r="K18" i="4"/>
  <c r="L18" i="4"/>
  <c r="C18" i="4"/>
  <c r="F14" i="5"/>
  <c r="F20" i="5" s="1"/>
  <c r="G14" i="5"/>
  <c r="G20" i="5" s="1"/>
  <c r="C14" i="5"/>
  <c r="C20" i="5" s="1"/>
  <c r="D7" i="5"/>
  <c r="D14" i="5" s="1"/>
  <c r="D20" i="5" s="1"/>
  <c r="E7" i="5"/>
  <c r="E14" i="5" s="1"/>
  <c r="E20" i="5" s="1"/>
  <c r="E22" i="5" s="1"/>
  <c r="E25" i="5" s="1"/>
  <c r="F7" i="5"/>
  <c r="G7" i="5"/>
  <c r="H7" i="5"/>
  <c r="H14" i="5" s="1"/>
  <c r="H20" i="5" s="1"/>
  <c r="I7" i="5"/>
  <c r="I14" i="5" s="1"/>
  <c r="I20" i="5" s="1"/>
  <c r="J7" i="5"/>
  <c r="J14" i="5" s="1"/>
  <c r="J20" i="5" s="1"/>
  <c r="K7" i="5"/>
  <c r="K14" i="5" s="1"/>
  <c r="K20" i="5" s="1"/>
  <c r="L7" i="5"/>
  <c r="L14" i="5" s="1"/>
  <c r="L20" i="5" s="1"/>
  <c r="M7" i="5"/>
  <c r="C7" i="5"/>
  <c r="D4" i="5"/>
  <c r="E4" i="5"/>
  <c r="F4" i="5"/>
  <c r="G4" i="5"/>
  <c r="H4" i="5"/>
  <c r="I4" i="5"/>
  <c r="J4" i="5"/>
  <c r="K4" i="5"/>
  <c r="L4" i="5"/>
  <c r="M4" i="5"/>
  <c r="C4" i="5"/>
  <c r="M29" i="5"/>
  <c r="D29" i="5"/>
  <c r="E29" i="5"/>
  <c r="F29" i="5"/>
  <c r="G29" i="5"/>
  <c r="H29" i="5"/>
  <c r="I29" i="5"/>
  <c r="J29" i="5"/>
  <c r="K29" i="5"/>
  <c r="L29" i="5"/>
  <c r="C29" i="5"/>
  <c r="H19" i="6" l="1"/>
  <c r="H21" i="6" s="1"/>
  <c r="H24" i="6" s="1"/>
  <c r="L10" i="6"/>
  <c r="L12" i="6" s="1"/>
  <c r="L16" i="6" s="1"/>
  <c r="L19" i="6" s="1"/>
  <c r="L21" i="6" s="1"/>
  <c r="L24" i="6" s="1"/>
  <c r="K10" i="6"/>
  <c r="K12" i="6" s="1"/>
  <c r="K16" i="6" s="1"/>
  <c r="K19" i="6" s="1"/>
  <c r="K21" i="6" s="1"/>
  <c r="K24" i="6" s="1"/>
  <c r="J10" i="6"/>
  <c r="J12" i="6" s="1"/>
  <c r="J16" i="6" s="1"/>
  <c r="J19" i="6" s="1"/>
  <c r="J21" i="6" s="1"/>
  <c r="J24" i="6" s="1"/>
  <c r="I10" i="6"/>
  <c r="I12" i="6" s="1"/>
  <c r="I16" i="6" s="1"/>
  <c r="I19" i="6" s="1"/>
  <c r="I21" i="6" s="1"/>
  <c r="I24" i="6" s="1"/>
  <c r="G10" i="6"/>
  <c r="G12" i="6" s="1"/>
  <c r="G16" i="6" s="1"/>
  <c r="F10" i="6"/>
  <c r="F12" i="6" s="1"/>
  <c r="F16" i="6" s="1"/>
  <c r="E10" i="6"/>
  <c r="E12" i="6" s="1"/>
  <c r="E16" i="6" s="1"/>
  <c r="M14" i="5"/>
  <c r="M20" i="5" s="1"/>
  <c r="M22" i="5" s="1"/>
  <c r="M25" i="5" s="1"/>
  <c r="F22" i="5"/>
  <c r="F25" i="5" s="1"/>
  <c r="D22" i="5"/>
  <c r="D25" i="5" s="1"/>
  <c r="C22" i="5"/>
  <c r="C25" i="5" s="1"/>
  <c r="J22" i="5"/>
  <c r="J25" i="5" s="1"/>
  <c r="L22" i="5"/>
  <c r="L25" i="5" s="1"/>
  <c r="K22" i="5"/>
  <c r="K25" i="5" s="1"/>
  <c r="G22" i="5"/>
  <c r="G25" i="5" s="1"/>
  <c r="I22" i="5"/>
  <c r="I25" i="5" s="1"/>
  <c r="H22" i="5"/>
  <c r="H25" i="5" s="1"/>
  <c r="C35" i="4"/>
  <c r="D33" i="4"/>
  <c r="D35" i="4" s="1"/>
  <c r="E33" i="4"/>
  <c r="E35" i="4" s="1"/>
  <c r="F33" i="4"/>
  <c r="F35" i="4" s="1"/>
  <c r="G33" i="4"/>
  <c r="G35" i="4" s="1"/>
  <c r="H33" i="4"/>
  <c r="H35" i="4" s="1"/>
  <c r="I33" i="4"/>
  <c r="I35" i="4" s="1"/>
  <c r="J33" i="4"/>
  <c r="J35" i="4" s="1"/>
  <c r="K33" i="4"/>
  <c r="K35" i="4" s="1"/>
  <c r="L33" i="4"/>
  <c r="L35" i="4" s="1"/>
  <c r="M33" i="4"/>
  <c r="M35" i="4" s="1"/>
  <c r="C33" i="4"/>
  <c r="D26" i="4"/>
  <c r="D36" i="4" s="1"/>
  <c r="E26" i="4"/>
  <c r="F26" i="4"/>
  <c r="G26" i="4"/>
  <c r="H26" i="4"/>
  <c r="I26" i="4"/>
  <c r="J26" i="4"/>
  <c r="K26" i="4"/>
  <c r="L26" i="4"/>
  <c r="M26" i="4"/>
  <c r="C26" i="4"/>
  <c r="C36" i="4" s="1"/>
  <c r="F19" i="6" l="1"/>
  <c r="F21" i="6" s="1"/>
  <c r="F24" i="6" s="1"/>
  <c r="G19" i="6"/>
  <c r="G21" i="6" s="1"/>
  <c r="G24" i="6" s="1"/>
  <c r="E19" i="6"/>
  <c r="E21" i="6" s="1"/>
  <c r="E24" i="6" s="1"/>
  <c r="M36" i="4"/>
  <c r="L36" i="4"/>
  <c r="K36" i="4"/>
  <c r="J36" i="4"/>
  <c r="I36" i="4"/>
  <c r="H36" i="4"/>
  <c r="G36" i="4"/>
  <c r="F36" i="4"/>
  <c r="E36" i="4"/>
  <c r="M32" i="2"/>
  <c r="M31" i="2"/>
  <c r="M24" i="2"/>
  <c r="D1" i="9"/>
  <c r="E1" i="9" s="1"/>
  <c r="F1" i="9" s="1"/>
  <c r="G1" i="9" s="1"/>
  <c r="H1" i="9" s="1"/>
  <c r="I1" i="9" s="1"/>
  <c r="J1" i="9" s="1"/>
  <c r="K1" i="9" s="1"/>
  <c r="L1" i="9" s="1"/>
  <c r="D16" i="2"/>
  <c r="E16" i="2"/>
  <c r="F16" i="2"/>
  <c r="G16" i="2"/>
  <c r="H16" i="2"/>
  <c r="I16" i="2"/>
  <c r="J16" i="2"/>
  <c r="K16" i="2"/>
  <c r="L16" i="2"/>
  <c r="C16" i="2"/>
  <c r="D24" i="2"/>
  <c r="E24" i="2"/>
  <c r="F24" i="2"/>
  <c r="G24" i="2"/>
  <c r="H24" i="2"/>
  <c r="I24" i="2"/>
  <c r="J24" i="2"/>
  <c r="K24" i="2"/>
  <c r="L24" i="2"/>
  <c r="C24" i="2"/>
  <c r="D32" i="2" l="1"/>
  <c r="D31" i="2"/>
  <c r="E31" i="2"/>
  <c r="E32" i="2" s="1"/>
  <c r="F31" i="2"/>
  <c r="F32" i="2" s="1"/>
  <c r="G31" i="2"/>
  <c r="G32" i="2" s="1"/>
  <c r="H31" i="2"/>
  <c r="H32" i="2" s="1"/>
  <c r="I31" i="2"/>
  <c r="I32" i="2" s="1"/>
  <c r="J31" i="2"/>
  <c r="J32" i="2" s="1"/>
  <c r="K31" i="2"/>
  <c r="K32" i="2" s="1"/>
  <c r="L31" i="2"/>
  <c r="L32" i="2" s="1"/>
  <c r="C31" i="2"/>
  <c r="C32" i="2" s="1"/>
  <c r="D17" i="9"/>
  <c r="E17" i="9"/>
  <c r="F17" i="9"/>
  <c r="G17" i="9"/>
  <c r="H17" i="9"/>
  <c r="I17" i="9"/>
  <c r="J17" i="9"/>
  <c r="K17" i="9"/>
  <c r="L17" i="9"/>
  <c r="C17" i="9"/>
  <c r="D10" i="9"/>
  <c r="E10" i="9"/>
  <c r="F10" i="9"/>
  <c r="G10" i="9"/>
  <c r="H10" i="9"/>
  <c r="I10" i="9"/>
  <c r="J10" i="9"/>
  <c r="K10" i="9"/>
  <c r="L10" i="9"/>
  <c r="C10" i="9"/>
  <c r="D7" i="9"/>
  <c r="E7" i="9"/>
  <c r="F7" i="9"/>
  <c r="G7" i="9"/>
  <c r="H7" i="9"/>
  <c r="I7" i="9"/>
  <c r="J7" i="9"/>
  <c r="K7" i="9"/>
  <c r="L7" i="9"/>
  <c r="C7" i="9"/>
  <c r="D4" i="9"/>
  <c r="E4" i="9"/>
  <c r="F4" i="9"/>
  <c r="G4" i="9"/>
  <c r="H4" i="9"/>
  <c r="I4" i="9"/>
  <c r="J4" i="9"/>
  <c r="K4" i="9"/>
  <c r="L4" i="9"/>
  <c r="C4" i="9"/>
  <c r="C11" i="9" s="1"/>
  <c r="C13" i="9" s="1"/>
  <c r="C18" i="9" s="1"/>
  <c r="C21" i="9" s="1"/>
  <c r="C24" i="9" s="1"/>
  <c r="D1" i="13"/>
  <c r="E1" i="13" s="1"/>
  <c r="F1" i="13" s="1"/>
  <c r="G1" i="13" s="1"/>
  <c r="H1" i="13" s="1"/>
  <c r="I1" i="13" s="1"/>
  <c r="J1" i="13" s="1"/>
  <c r="K1" i="13" s="1"/>
  <c r="L1" i="13" s="1"/>
  <c r="M1" i="13" s="1"/>
  <c r="D1" i="8"/>
  <c r="E1" i="8" s="1"/>
  <c r="F1" i="8" s="1"/>
  <c r="G1" i="8" s="1"/>
  <c r="H1" i="8" s="1"/>
  <c r="I1" i="8" s="1"/>
  <c r="J1" i="8" s="1"/>
  <c r="K1" i="8" s="1"/>
  <c r="L1" i="8" s="1"/>
  <c r="M1" i="8" s="1"/>
  <c r="D1" i="7"/>
  <c r="E1" i="7" s="1"/>
  <c r="F1" i="7" s="1"/>
  <c r="G1" i="7" s="1"/>
  <c r="H1" i="7" s="1"/>
  <c r="I1" i="7" s="1"/>
  <c r="J1" i="7" s="1"/>
  <c r="K1" i="7" s="1"/>
  <c r="L1" i="7" s="1"/>
  <c r="M1" i="7" s="1"/>
  <c r="D1" i="6"/>
  <c r="E1" i="6" s="1"/>
  <c r="F1" i="6" s="1"/>
  <c r="G1" i="6" s="1"/>
  <c r="H1" i="6" s="1"/>
  <c r="I1" i="6" s="1"/>
  <c r="J1" i="6" s="1"/>
  <c r="K1" i="6" s="1"/>
  <c r="L1" i="6" s="1"/>
  <c r="M1" i="6" s="1"/>
  <c r="E1" i="5"/>
  <c r="F1" i="5"/>
  <c r="G1" i="5"/>
  <c r="H1" i="5" s="1"/>
  <c r="I1" i="5" s="1"/>
  <c r="J1" i="5" s="1"/>
  <c r="K1" i="5" s="1"/>
  <c r="L1" i="5" s="1"/>
  <c r="M1" i="5" s="1"/>
  <c r="D1" i="5"/>
  <c r="D1" i="4"/>
  <c r="E1" i="4" s="1"/>
  <c r="F1" i="4" s="1"/>
  <c r="G1" i="4" s="1"/>
  <c r="H1" i="4" s="1"/>
  <c r="I1" i="4" s="1"/>
  <c r="J1" i="4" s="1"/>
  <c r="K1" i="4" s="1"/>
  <c r="L1" i="4" s="1"/>
  <c r="M1" i="4" s="1"/>
  <c r="D1" i="2"/>
  <c r="E1" i="2" s="1"/>
  <c r="F1" i="2" s="1"/>
  <c r="G1" i="2" s="1"/>
  <c r="H1" i="2" s="1"/>
  <c r="I1" i="2" s="1"/>
  <c r="J1" i="2" s="1"/>
  <c r="K1" i="2" s="1"/>
  <c r="L1" i="2" s="1"/>
  <c r="M1" i="2" s="1"/>
  <c r="D11" i="9" l="1"/>
  <c r="D13" i="9" s="1"/>
  <c r="D18" i="9" s="1"/>
  <c r="D21" i="9" s="1"/>
  <c r="D24" i="9" s="1"/>
  <c r="L11" i="9"/>
  <c r="L13" i="9" s="1"/>
  <c r="L18" i="9" s="1"/>
  <c r="L21" i="9" s="1"/>
  <c r="L24" i="9" s="1"/>
  <c r="K11" i="9"/>
  <c r="K13" i="9" s="1"/>
  <c r="K18" i="9" s="1"/>
  <c r="K21" i="9" s="1"/>
  <c r="K24" i="9" s="1"/>
  <c r="J11" i="9"/>
  <c r="J13" i="9" s="1"/>
  <c r="J18" i="9" s="1"/>
  <c r="J21" i="9" s="1"/>
  <c r="J24" i="9" s="1"/>
  <c r="I11" i="9"/>
  <c r="I13" i="9" s="1"/>
  <c r="I18" i="9" s="1"/>
  <c r="I21" i="9" s="1"/>
  <c r="I24" i="9" s="1"/>
  <c r="H11" i="9"/>
  <c r="H13" i="9" s="1"/>
  <c r="H18" i="9" s="1"/>
  <c r="H21" i="9" s="1"/>
  <c r="H24" i="9" s="1"/>
  <c r="G11" i="9"/>
  <c r="G13" i="9" s="1"/>
  <c r="G18" i="9" s="1"/>
  <c r="G21" i="9" s="1"/>
  <c r="G24" i="9" s="1"/>
  <c r="F11" i="9"/>
  <c r="F13" i="9" s="1"/>
  <c r="F18" i="9" s="1"/>
  <c r="F21" i="9" s="1"/>
  <c r="F24" i="9" s="1"/>
  <c r="E11" i="9"/>
  <c r="E13" i="9" s="1"/>
  <c r="E18" i="9" s="1"/>
  <c r="E21" i="9" s="1"/>
  <c r="E24" i="9" s="1"/>
</calcChain>
</file>

<file path=xl/sharedStrings.xml><?xml version="1.0" encoding="utf-8"?>
<sst xmlns="http://schemas.openxmlformats.org/spreadsheetml/2006/main" count="318" uniqueCount="179">
  <si>
    <t>Interest Income</t>
  </si>
  <si>
    <t>Interest Expense</t>
  </si>
  <si>
    <t>Net Interest Income</t>
  </si>
  <si>
    <t>Fees and Commission Income</t>
  </si>
  <si>
    <t>Fees and Commission Expense</t>
  </si>
  <si>
    <t xml:space="preserve">Net Fees and Commission </t>
  </si>
  <si>
    <t>Net Trading Income</t>
  </si>
  <si>
    <t>Other Operating Income</t>
  </si>
  <si>
    <t>Operating Income</t>
  </si>
  <si>
    <t>Impairment Change on Financial Assets</t>
  </si>
  <si>
    <t>Net Operating Income</t>
  </si>
  <si>
    <t>Staff Cost</t>
  </si>
  <si>
    <t>Administration and General Expenses</t>
  </si>
  <si>
    <t>Depreciation and Amortization</t>
  </si>
  <si>
    <t>Total Operating Expenses</t>
  </si>
  <si>
    <t>Operating Profit</t>
  </si>
  <si>
    <t xml:space="preserve">Share of Post-Tax Profit of Associated Company </t>
  </si>
  <si>
    <t>Profit from Disposal of Non-Current Assets</t>
  </si>
  <si>
    <t>Profit before Income Tax</t>
  </si>
  <si>
    <t>Income Tax Expense</t>
  </si>
  <si>
    <t>Earnings per Share (Ghana Cedis per Share)</t>
  </si>
  <si>
    <t>Basic</t>
  </si>
  <si>
    <t>Dilute</t>
  </si>
  <si>
    <t>in thousands of Ghana Cedis</t>
  </si>
  <si>
    <t>Assets</t>
  </si>
  <si>
    <t>Cash and Balances with Bank of Ghana</t>
  </si>
  <si>
    <t>Items in Course of Collection from Other Banks</t>
  </si>
  <si>
    <t>Investment in Government Securities</t>
  </si>
  <si>
    <t>Due from Bank and Other Financial Institutions</t>
  </si>
  <si>
    <t>Loans and Advances to Customers</t>
  </si>
  <si>
    <t>Investment in Other Securities</t>
  </si>
  <si>
    <t>Investment in Associated Company</t>
  </si>
  <si>
    <t>Investment in Subsidiaries</t>
  </si>
  <si>
    <t>Other Assets</t>
  </si>
  <si>
    <t>Current Tax Assets</t>
  </si>
  <si>
    <t>Property and Equipment</t>
  </si>
  <si>
    <t>Intangible Assets</t>
  </si>
  <si>
    <t>Total Assets</t>
  </si>
  <si>
    <t>Liabilities</t>
  </si>
  <si>
    <t>Customer Deposits</t>
  </si>
  <si>
    <t>Due to Banks and Other Financial Institutions</t>
  </si>
  <si>
    <t>Borrowings</t>
  </si>
  <si>
    <t>Accruals and Other Liabilitis</t>
  </si>
  <si>
    <t>Deferred Tax Liabilities</t>
  </si>
  <si>
    <t>Total Liabilities</t>
  </si>
  <si>
    <t>Shareholder's Equity</t>
  </si>
  <si>
    <t>Stated Capital</t>
  </si>
  <si>
    <t>Statutory Reserve Fund</t>
  </si>
  <si>
    <t>Capital Surplus</t>
  </si>
  <si>
    <t>Income Surplus</t>
  </si>
  <si>
    <t>Other Reserves</t>
  </si>
  <si>
    <t>Total Shareholder's Equity</t>
  </si>
  <si>
    <t>Total Liabilities and Shareholder's Equity</t>
  </si>
  <si>
    <t>Net Assets Value per Share (Ghana Cedis per Share)</t>
  </si>
  <si>
    <t>National Fiscal Stabilization Levy</t>
  </si>
  <si>
    <t>Profit After Tax Attributable to Equity Holders of the Bank</t>
  </si>
  <si>
    <t>Current Tax Liabilities</t>
  </si>
  <si>
    <t>Deferred Tax Assets</t>
  </si>
  <si>
    <t>Government Securities</t>
  </si>
  <si>
    <t>Loans and Advances to Banks</t>
  </si>
  <si>
    <t>Trading Assets</t>
  </si>
  <si>
    <t>Derivative Financial Instruments</t>
  </si>
  <si>
    <t>Investment Securities : Available-for-Sale</t>
  </si>
  <si>
    <t>Property, Plant and Equipment</t>
  </si>
  <si>
    <t>Deposits from Banks</t>
  </si>
  <si>
    <t>Other Liabilities</t>
  </si>
  <si>
    <t>Long Term Borrowings</t>
  </si>
  <si>
    <t>Equity</t>
  </si>
  <si>
    <t>Share Capital</t>
  </si>
  <si>
    <t>Income Surplus Account</t>
  </si>
  <si>
    <t>Regulatory Credit Risk Reserve</t>
  </si>
  <si>
    <t>Capital and Equity Attributable to Bank's Equity Holders</t>
  </si>
  <si>
    <t>Minority Interest</t>
  </si>
  <si>
    <t>Total Equity</t>
  </si>
  <si>
    <t>Total Liabilities and Equity</t>
  </si>
  <si>
    <t>Fee and Commission Income</t>
  </si>
  <si>
    <t>Lease Income</t>
  </si>
  <si>
    <t>Dividend Income</t>
  </si>
  <si>
    <t>Total Income</t>
  </si>
  <si>
    <t>Impairement Losses on Loans and Advances</t>
  </si>
  <si>
    <t>Operating Expenses</t>
  </si>
  <si>
    <t>Net Profit before Income Tax</t>
  </si>
  <si>
    <t xml:space="preserve">Income Tax Expense </t>
  </si>
  <si>
    <t>Net Profit for the Year</t>
  </si>
  <si>
    <t xml:space="preserve">Attributable to : </t>
  </si>
  <si>
    <t>Equity Holders of the Company</t>
  </si>
  <si>
    <t>Earnings per Share</t>
  </si>
  <si>
    <t>Diluted</t>
  </si>
  <si>
    <t>Net Fees and Commission</t>
  </si>
  <si>
    <t>Investment in Associates</t>
  </si>
  <si>
    <t>Current Income Tax Asset</t>
  </si>
  <si>
    <t>Current Income Tax Liability</t>
  </si>
  <si>
    <t>Deeferred Tax Income Liability</t>
  </si>
  <si>
    <t>Deferred Income Tax Asset</t>
  </si>
  <si>
    <t>Operatiing Profit</t>
  </si>
  <si>
    <t>National Fiscal Stabilisation Levy</t>
  </si>
  <si>
    <t>Other Income</t>
  </si>
  <si>
    <t>Other Revenue</t>
  </si>
  <si>
    <t>Gains from Derecognition of Financial Assets Measured at Amortised Cost</t>
  </si>
  <si>
    <t>Personnel Expenses</t>
  </si>
  <si>
    <t>Depreciation and Ammortisation</t>
  </si>
  <si>
    <t>Non-Current Assets Held for Sale</t>
  </si>
  <si>
    <t>Revsluation Reserve</t>
  </si>
  <si>
    <t>Share of Profit of Associates (Net of Tax)</t>
  </si>
  <si>
    <t>Net Fees and Commission Income</t>
  </si>
  <si>
    <t>Total Operating Income</t>
  </si>
  <si>
    <t>Credit Impairment Loss</t>
  </si>
  <si>
    <t>Depreciation</t>
  </si>
  <si>
    <t>Other Operating Expenses</t>
  </si>
  <si>
    <t>Profit before Exceptional Item</t>
  </si>
  <si>
    <t>Exceptional Item</t>
  </si>
  <si>
    <t>Profit before Taxation</t>
  </si>
  <si>
    <t>Taxation</t>
  </si>
  <si>
    <t>Profit after Tax Attributable to Equity Shareholders of the Bank</t>
  </si>
  <si>
    <t>Basic Earnings Per Share</t>
  </si>
  <si>
    <t xml:space="preserve">Cash and Balances with Bank of Ghana </t>
  </si>
  <si>
    <t>Due from Other Banks and Financial Institutions</t>
  </si>
  <si>
    <t>Short-Term Investments</t>
  </si>
  <si>
    <t>Medium Term Investments</t>
  </si>
  <si>
    <t>Loans and Advance to Customers</t>
  </si>
  <si>
    <t>Investment in Subsidiary</t>
  </si>
  <si>
    <t>Available for Sale Financial Assets</t>
  </si>
  <si>
    <t>Deferred Tax Asset</t>
  </si>
  <si>
    <t>Customers Deposits</t>
  </si>
  <si>
    <t>Due to Other Banks and Financial Institutions</t>
  </si>
  <si>
    <t>Interest Payable and Other Liabilities</t>
  </si>
  <si>
    <t>Shareholders' Fund</t>
  </si>
  <si>
    <t>Total Liabilities and Shareholders' Fund</t>
  </si>
  <si>
    <t>Retained Earnings / Income Surplus</t>
  </si>
  <si>
    <r>
      <t>in thousands of Ghana Cedis</t>
    </r>
    <r>
      <rPr>
        <i/>
        <sz val="11"/>
        <color theme="1"/>
        <rFont val="Calibri"/>
        <family val="2"/>
        <scheme val="minor"/>
      </rPr>
      <t>(aside the first three years)</t>
    </r>
  </si>
  <si>
    <t>Share of Profit of Associates</t>
  </si>
  <si>
    <t>Income Tax Asset</t>
  </si>
  <si>
    <t>Investment in Other Equity Securities</t>
  </si>
  <si>
    <t>Employee Benefit Obligations</t>
  </si>
  <si>
    <t>Other Reserve</t>
  </si>
  <si>
    <t>Capital Surplus / Fair Value Reserve</t>
  </si>
  <si>
    <t>Regualted Reserve Fund / Credit Risk Reserve</t>
  </si>
  <si>
    <t>Net Interesst Income</t>
  </si>
  <si>
    <t>Operating Expense</t>
  </si>
  <si>
    <t>Impairent Loss</t>
  </si>
  <si>
    <t>Operating Profit before Impairment Loss and Tax</t>
  </si>
  <si>
    <t xml:space="preserve">Operating Profit </t>
  </si>
  <si>
    <t>Profit for the Period</t>
  </si>
  <si>
    <t>Basic and Diluted Earnings per Share</t>
  </si>
  <si>
    <t>Short- Term Government Securities</t>
  </si>
  <si>
    <t>Medium-Term Investments in Other Seurities</t>
  </si>
  <si>
    <t>Equity Investments</t>
  </si>
  <si>
    <t>Borrowing</t>
  </si>
  <si>
    <t>Provisions</t>
  </si>
  <si>
    <t>Taxations</t>
  </si>
  <si>
    <t xml:space="preserve">Equity </t>
  </si>
  <si>
    <t>Total Shareholder's Funds</t>
  </si>
  <si>
    <t>Total Liabilities anShareholder's Equity</t>
  </si>
  <si>
    <t>Income Surplus / Retained Earnings</t>
  </si>
  <si>
    <t>Credit Risk Reserve</t>
  </si>
  <si>
    <t>Other Comprehensive Income</t>
  </si>
  <si>
    <t>Deferred Taxation Liability</t>
  </si>
  <si>
    <t>Deferred Taxation Asset</t>
  </si>
  <si>
    <t>Net Income From Other Financial Institutions</t>
  </si>
  <si>
    <t>Non-Controlling Equity</t>
  </si>
  <si>
    <t>Derivative Asset held for Risk Management</t>
  </si>
  <si>
    <t>Trading Assets (Non Pledge)</t>
  </si>
  <si>
    <t>CAL</t>
  </si>
  <si>
    <t>current assets</t>
  </si>
  <si>
    <t>Current Assets</t>
  </si>
  <si>
    <t>Current Liabilities</t>
  </si>
  <si>
    <t>Stock</t>
  </si>
  <si>
    <t>Net Profit</t>
  </si>
  <si>
    <t>Shareholder's Fund</t>
  </si>
  <si>
    <t>Current Ratio</t>
  </si>
  <si>
    <t>Quick Ratio</t>
  </si>
  <si>
    <t>Return on Assets</t>
  </si>
  <si>
    <t>Return on Equity</t>
  </si>
  <si>
    <t>EGH</t>
  </si>
  <si>
    <t>GCB</t>
  </si>
  <si>
    <t>SCB</t>
  </si>
  <si>
    <t>current asset</t>
  </si>
  <si>
    <t>Financial Leverage</t>
  </si>
  <si>
    <t>CAL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</si>
</sst>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165" fontId="2" fillId="0" borderId="0" xfId="1" applyFont="1"/>
    <xf numFmtId="165" fontId="0" fillId="0" borderId="0" xfId="1" applyFont="1"/>
    <xf numFmtId="166" fontId="0" fillId="0" borderId="0" xfId="1" applyNumberFormat="1" applyFont="1"/>
    <xf numFmtId="0" fontId="4" fillId="0" borderId="0" xfId="1" applyNumberFormat="1" applyFont="1"/>
    <xf numFmtId="0" fontId="2" fillId="0" borderId="0" xfId="1" applyNumberFormat="1" applyFont="1"/>
    <xf numFmtId="165" fontId="2" fillId="0" borderId="0" xfId="0" applyNumberFormat="1" applyFont="1"/>
    <xf numFmtId="167" fontId="2" fillId="0" borderId="0" xfId="1" applyNumberFormat="1" applyFont="1"/>
    <xf numFmtId="167" fontId="0" fillId="0" borderId="0" xfId="1" applyNumberFormat="1" applyFont="1"/>
    <xf numFmtId="165" fontId="2" fillId="0" borderId="0" xfId="2" applyNumberFormat="1" applyFont="1"/>
    <xf numFmtId="165" fontId="0" fillId="0" borderId="0" xfId="0" applyNumberFormat="1"/>
    <xf numFmtId="167" fontId="2" fillId="0" borderId="0" xfId="0" applyNumberFormat="1" applyFont="1"/>
    <xf numFmtId="167" fontId="0" fillId="0" borderId="0" xfId="0" applyNumberFormat="1"/>
    <xf numFmtId="167" fontId="1" fillId="0" borderId="0" xfId="1" applyNumberFormat="1"/>
    <xf numFmtId="168" fontId="2" fillId="0" borderId="0" xfId="1" applyNumberFormat="1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vertic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workbookViewId="0"/>
  </sheetViews>
  <sheetFormatPr defaultRowHeight="15" x14ac:dyDescent="0.25"/>
  <cols>
    <col min="1" max="1" width="51.7109375" customWidth="1"/>
    <col min="3" max="7" width="13.7109375" style="12" bestFit="1" customWidth="1"/>
    <col min="8" max="12" width="14.7109375" style="12" bestFit="1" customWidth="1"/>
  </cols>
  <sheetData>
    <row r="1" spans="1:12" s="1" customFormat="1" x14ac:dyDescent="0.25">
      <c r="A1" s="2" t="s">
        <v>23</v>
      </c>
      <c r="C1" s="8">
        <v>2007</v>
      </c>
      <c r="D1" s="8">
        <f>C1+1</f>
        <v>2008</v>
      </c>
      <c r="E1" s="8">
        <f t="shared" ref="E1:L1" si="0">D1+1</f>
        <v>2009</v>
      </c>
      <c r="F1" s="8">
        <f t="shared" si="0"/>
        <v>2010</v>
      </c>
      <c r="G1" s="8">
        <f t="shared" si="0"/>
        <v>2011</v>
      </c>
      <c r="H1" s="8">
        <f t="shared" si="0"/>
        <v>2012</v>
      </c>
      <c r="I1" s="8">
        <f t="shared" si="0"/>
        <v>2013</v>
      </c>
      <c r="J1" s="8">
        <f t="shared" si="0"/>
        <v>2014</v>
      </c>
      <c r="K1" s="8">
        <f t="shared" si="0"/>
        <v>2015</v>
      </c>
      <c r="L1" s="8">
        <f t="shared" si="0"/>
        <v>2016</v>
      </c>
    </row>
    <row r="2" spans="1:12" x14ac:dyDescent="0.25">
      <c r="A2" t="s">
        <v>0</v>
      </c>
      <c r="B2" s="4"/>
      <c r="C2" s="4">
        <v>24361</v>
      </c>
      <c r="D2" s="4">
        <v>38059</v>
      </c>
      <c r="E2" s="4">
        <v>64215</v>
      </c>
      <c r="F2" s="4">
        <v>69635</v>
      </c>
      <c r="G2" s="4">
        <v>75138</v>
      </c>
      <c r="H2" s="4">
        <v>145991</v>
      </c>
      <c r="I2" s="4">
        <v>265747</v>
      </c>
      <c r="J2" s="4">
        <v>352266</v>
      </c>
      <c r="K2" s="4">
        <v>461093</v>
      </c>
      <c r="L2" s="4">
        <v>552679</v>
      </c>
    </row>
    <row r="3" spans="1:12" x14ac:dyDescent="0.25">
      <c r="A3" t="s">
        <v>1</v>
      </c>
      <c r="B3" s="4"/>
      <c r="C3" s="4">
        <v>-12376</v>
      </c>
      <c r="D3" s="4">
        <v>-21707</v>
      </c>
      <c r="E3" s="4">
        <v>-41714</v>
      </c>
      <c r="F3" s="4">
        <v>-32800</v>
      </c>
      <c r="G3" s="4">
        <v>-34477</v>
      </c>
      <c r="H3" s="4">
        <v>-61209</v>
      </c>
      <c r="I3" s="4">
        <v>-123398</v>
      </c>
      <c r="J3" s="4">
        <v>-171634</v>
      </c>
      <c r="K3" s="4">
        <v>-218182</v>
      </c>
      <c r="L3" s="4">
        <v>-304302</v>
      </c>
    </row>
    <row r="4" spans="1:12" s="1" customFormat="1" x14ac:dyDescent="0.25">
      <c r="A4" s="1" t="s">
        <v>2</v>
      </c>
      <c r="B4" s="3"/>
      <c r="C4" s="3">
        <f>C2+C3</f>
        <v>11985</v>
      </c>
      <c r="D4" s="3">
        <f t="shared" ref="D4:L4" si="1">D2+D3</f>
        <v>16352</v>
      </c>
      <c r="E4" s="3">
        <f t="shared" si="1"/>
        <v>22501</v>
      </c>
      <c r="F4" s="3">
        <f t="shared" si="1"/>
        <v>36835</v>
      </c>
      <c r="G4" s="3">
        <f t="shared" si="1"/>
        <v>40661</v>
      </c>
      <c r="H4" s="3">
        <f t="shared" si="1"/>
        <v>84782</v>
      </c>
      <c r="I4" s="3">
        <f t="shared" si="1"/>
        <v>142349</v>
      </c>
      <c r="J4" s="3">
        <f t="shared" si="1"/>
        <v>180632</v>
      </c>
      <c r="K4" s="3">
        <f t="shared" si="1"/>
        <v>242911</v>
      </c>
      <c r="L4" s="3">
        <f t="shared" si="1"/>
        <v>248377</v>
      </c>
    </row>
    <row r="5" spans="1:12" x14ac:dyDescent="0.25">
      <c r="A5" t="s">
        <v>3</v>
      </c>
      <c r="B5" s="4"/>
      <c r="C5" s="4">
        <v>4121</v>
      </c>
      <c r="D5" s="4">
        <v>6561</v>
      </c>
      <c r="E5" s="4">
        <v>6906</v>
      </c>
      <c r="F5" s="4">
        <v>9984</v>
      </c>
      <c r="G5" s="4">
        <v>15193</v>
      </c>
      <c r="H5" s="4">
        <v>26004</v>
      </c>
      <c r="I5" s="4">
        <v>31862</v>
      </c>
      <c r="J5" s="4">
        <v>54933</v>
      </c>
      <c r="K5" s="4">
        <v>69853</v>
      </c>
      <c r="L5" s="4">
        <v>63433</v>
      </c>
    </row>
    <row r="6" spans="1:12" x14ac:dyDescent="0.25">
      <c r="A6" t="s">
        <v>4</v>
      </c>
      <c r="B6" s="4"/>
      <c r="C6" s="4">
        <v>-248</v>
      </c>
      <c r="D6" s="4">
        <v>-375</v>
      </c>
      <c r="E6" s="4">
        <v>-362</v>
      </c>
      <c r="F6" s="4">
        <v>-684</v>
      </c>
      <c r="G6" s="4">
        <v>-534</v>
      </c>
      <c r="H6" s="4">
        <v>-1138</v>
      </c>
      <c r="I6" s="4">
        <v>-2077</v>
      </c>
      <c r="J6" s="4">
        <v>-2997</v>
      </c>
      <c r="K6" s="4">
        <v>-4493</v>
      </c>
      <c r="L6" s="4">
        <v>-4407</v>
      </c>
    </row>
    <row r="7" spans="1:12" s="1" customFormat="1" x14ac:dyDescent="0.25">
      <c r="A7" s="1" t="s">
        <v>5</v>
      </c>
      <c r="B7" s="3"/>
      <c r="C7" s="3">
        <f>C5+C6</f>
        <v>3873</v>
      </c>
      <c r="D7" s="3">
        <f t="shared" ref="D7:L7" si="2">D5+D6</f>
        <v>6186</v>
      </c>
      <c r="E7" s="3">
        <f t="shared" si="2"/>
        <v>6544</v>
      </c>
      <c r="F7" s="3">
        <f t="shared" si="2"/>
        <v>9300</v>
      </c>
      <c r="G7" s="3">
        <f t="shared" si="2"/>
        <v>14659</v>
      </c>
      <c r="H7" s="3">
        <f t="shared" si="2"/>
        <v>24866</v>
      </c>
      <c r="I7" s="3">
        <f t="shared" si="2"/>
        <v>29785</v>
      </c>
      <c r="J7" s="3">
        <f t="shared" si="2"/>
        <v>51936</v>
      </c>
      <c r="K7" s="3">
        <f t="shared" si="2"/>
        <v>65360</v>
      </c>
      <c r="L7" s="3">
        <f t="shared" si="2"/>
        <v>59026</v>
      </c>
    </row>
    <row r="8" spans="1:12" x14ac:dyDescent="0.25">
      <c r="A8" t="s">
        <v>6</v>
      </c>
      <c r="B8" s="4"/>
      <c r="C8" s="4">
        <v>5622</v>
      </c>
      <c r="D8" s="4">
        <v>9929</v>
      </c>
      <c r="E8" s="4">
        <v>10228</v>
      </c>
      <c r="F8" s="4">
        <v>4414</v>
      </c>
      <c r="G8" s="4">
        <v>10445</v>
      </c>
      <c r="H8" s="4">
        <v>13869</v>
      </c>
      <c r="I8" s="4">
        <v>31153</v>
      </c>
      <c r="J8" s="4">
        <v>76337</v>
      </c>
      <c r="K8" s="4">
        <v>70699</v>
      </c>
      <c r="L8" s="4">
        <v>43297</v>
      </c>
    </row>
    <row r="9" spans="1:12" x14ac:dyDescent="0.25">
      <c r="A9" t="s">
        <v>7</v>
      </c>
      <c r="B9" s="4"/>
      <c r="C9" s="4">
        <v>966</v>
      </c>
      <c r="D9" s="4">
        <v>757</v>
      </c>
      <c r="E9" s="4">
        <v>-313</v>
      </c>
      <c r="F9" s="4">
        <v>1304</v>
      </c>
      <c r="G9" s="4">
        <v>3946</v>
      </c>
      <c r="H9" s="4">
        <v>5723</v>
      </c>
      <c r="I9" s="4">
        <v>11753</v>
      </c>
      <c r="J9" s="4">
        <v>9057</v>
      </c>
      <c r="K9" s="4">
        <v>9445</v>
      </c>
      <c r="L9" s="4">
        <v>6746</v>
      </c>
    </row>
    <row r="10" spans="1:12" s="1" customFormat="1" x14ac:dyDescent="0.25">
      <c r="B10" s="3"/>
      <c r="C10" s="3">
        <f>C8+C9</f>
        <v>6588</v>
      </c>
      <c r="D10" s="3">
        <f t="shared" ref="D10:L10" si="3">D8+D9</f>
        <v>10686</v>
      </c>
      <c r="E10" s="3">
        <f t="shared" si="3"/>
        <v>9915</v>
      </c>
      <c r="F10" s="3">
        <f t="shared" si="3"/>
        <v>5718</v>
      </c>
      <c r="G10" s="3">
        <f t="shared" si="3"/>
        <v>14391</v>
      </c>
      <c r="H10" s="3">
        <f t="shared" si="3"/>
        <v>19592</v>
      </c>
      <c r="I10" s="3">
        <f t="shared" si="3"/>
        <v>42906</v>
      </c>
      <c r="J10" s="3">
        <f t="shared" si="3"/>
        <v>85394</v>
      </c>
      <c r="K10" s="3">
        <f t="shared" si="3"/>
        <v>80144</v>
      </c>
      <c r="L10" s="3">
        <f t="shared" si="3"/>
        <v>50043</v>
      </c>
    </row>
    <row r="11" spans="1:12" s="1" customFormat="1" x14ac:dyDescent="0.25">
      <c r="A11" s="1" t="s">
        <v>8</v>
      </c>
      <c r="B11" s="3"/>
      <c r="C11" s="3">
        <f>C4+C7+C10</f>
        <v>22446</v>
      </c>
      <c r="D11" s="3">
        <f t="shared" ref="D11:L11" si="4">D4+D7+D10</f>
        <v>33224</v>
      </c>
      <c r="E11" s="3">
        <f t="shared" si="4"/>
        <v>38960</v>
      </c>
      <c r="F11" s="3">
        <f t="shared" si="4"/>
        <v>51853</v>
      </c>
      <c r="G11" s="3">
        <f t="shared" si="4"/>
        <v>69711</v>
      </c>
      <c r="H11" s="3">
        <f t="shared" si="4"/>
        <v>129240</v>
      </c>
      <c r="I11" s="3">
        <f t="shared" si="4"/>
        <v>215040</v>
      </c>
      <c r="J11" s="3">
        <f t="shared" si="4"/>
        <v>317962</v>
      </c>
      <c r="K11" s="3">
        <f t="shared" si="4"/>
        <v>388415</v>
      </c>
      <c r="L11" s="3">
        <f t="shared" si="4"/>
        <v>357446</v>
      </c>
    </row>
    <row r="12" spans="1:12" x14ac:dyDescent="0.25">
      <c r="A12" t="s">
        <v>9</v>
      </c>
      <c r="B12" s="4"/>
      <c r="C12" s="4">
        <v>-1646</v>
      </c>
      <c r="D12" s="4">
        <v>-2186</v>
      </c>
      <c r="E12" s="4">
        <v>-3476</v>
      </c>
      <c r="F12" s="4">
        <v>-12849</v>
      </c>
      <c r="G12" s="4">
        <v>-11465</v>
      </c>
      <c r="H12" s="4">
        <v>-17461</v>
      </c>
      <c r="I12" s="4">
        <v>-17516</v>
      </c>
      <c r="J12" s="4">
        <v>-20478</v>
      </c>
      <c r="K12" s="4">
        <v>-35677</v>
      </c>
      <c r="L12" s="4">
        <v>-199243</v>
      </c>
    </row>
    <row r="13" spans="1:12" s="1" customFormat="1" x14ac:dyDescent="0.25">
      <c r="A13" s="1" t="s">
        <v>10</v>
      </c>
      <c r="B13" s="3"/>
      <c r="C13" s="3">
        <f>C11+C12</f>
        <v>20800</v>
      </c>
      <c r="D13" s="3">
        <f t="shared" ref="D13:L13" si="5">D11+D12</f>
        <v>31038</v>
      </c>
      <c r="E13" s="3">
        <f t="shared" si="5"/>
        <v>35484</v>
      </c>
      <c r="F13" s="3">
        <f t="shared" si="5"/>
        <v>39004</v>
      </c>
      <c r="G13" s="3">
        <f t="shared" si="5"/>
        <v>58246</v>
      </c>
      <c r="H13" s="3">
        <f t="shared" si="5"/>
        <v>111779</v>
      </c>
      <c r="I13" s="3">
        <f t="shared" si="5"/>
        <v>197524</v>
      </c>
      <c r="J13" s="3">
        <f t="shared" si="5"/>
        <v>297484</v>
      </c>
      <c r="K13" s="3">
        <f t="shared" si="5"/>
        <v>352738</v>
      </c>
      <c r="L13" s="3">
        <f t="shared" si="5"/>
        <v>158203</v>
      </c>
    </row>
    <row r="14" spans="1:12" x14ac:dyDescent="0.25">
      <c r="A14" t="s">
        <v>11</v>
      </c>
      <c r="B14" s="4"/>
      <c r="C14" s="4">
        <v>-6250</v>
      </c>
      <c r="D14" s="4">
        <v>-11055</v>
      </c>
      <c r="E14" s="4">
        <v>-12503</v>
      </c>
      <c r="F14" s="4">
        <v>-12269</v>
      </c>
      <c r="G14" s="4">
        <v>-16380</v>
      </c>
      <c r="H14" s="4">
        <v>-25230</v>
      </c>
      <c r="I14" s="4">
        <v>-41231</v>
      </c>
      <c r="J14" s="4">
        <v>-59687</v>
      </c>
      <c r="K14" s="4">
        <v>-80477</v>
      </c>
      <c r="L14" s="4">
        <v>-73110</v>
      </c>
    </row>
    <row r="15" spans="1:12" x14ac:dyDescent="0.25">
      <c r="A15" t="s">
        <v>12</v>
      </c>
      <c r="B15" s="4"/>
      <c r="C15" s="4">
        <v>-6775</v>
      </c>
      <c r="D15" s="4">
        <v>-8064</v>
      </c>
      <c r="E15" s="4">
        <v>-10285</v>
      </c>
      <c r="F15" s="4">
        <v>-13100</v>
      </c>
      <c r="G15" s="4">
        <v>-14817</v>
      </c>
      <c r="H15" s="4">
        <v>-19272</v>
      </c>
      <c r="I15" s="4">
        <v>-27185</v>
      </c>
      <c r="J15" s="4">
        <v>-37697</v>
      </c>
      <c r="K15" s="4">
        <v>-54296</v>
      </c>
      <c r="L15" s="4">
        <v>-67423</v>
      </c>
    </row>
    <row r="16" spans="1:12" x14ac:dyDescent="0.25">
      <c r="A16" t="s">
        <v>13</v>
      </c>
      <c r="B16" s="4"/>
      <c r="C16" s="4">
        <v>-1156</v>
      </c>
      <c r="D16" s="4">
        <v>-1583</v>
      </c>
      <c r="E16" s="4">
        <v>-1866</v>
      </c>
      <c r="F16" s="4">
        <v>-1998</v>
      </c>
      <c r="G16" s="4">
        <v>-2473</v>
      </c>
      <c r="H16" s="4">
        <v>-3068</v>
      </c>
      <c r="I16" s="4">
        <v>-3705</v>
      </c>
      <c r="J16" s="4">
        <v>-5850</v>
      </c>
      <c r="K16" s="4">
        <v>-4824</v>
      </c>
      <c r="L16" s="4">
        <v>-5585</v>
      </c>
    </row>
    <row r="17" spans="1:12" s="1" customFormat="1" x14ac:dyDescent="0.25">
      <c r="A17" s="1" t="s">
        <v>14</v>
      </c>
      <c r="B17" s="3"/>
      <c r="C17" s="3">
        <f>C14+C15+C16</f>
        <v>-14181</v>
      </c>
      <c r="D17" s="3">
        <f t="shared" ref="D17:L17" si="6">D14+D15+D16</f>
        <v>-20702</v>
      </c>
      <c r="E17" s="3">
        <f t="shared" si="6"/>
        <v>-24654</v>
      </c>
      <c r="F17" s="3">
        <f t="shared" si="6"/>
        <v>-27367</v>
      </c>
      <c r="G17" s="3">
        <f t="shared" si="6"/>
        <v>-33670</v>
      </c>
      <c r="H17" s="3">
        <f t="shared" si="6"/>
        <v>-47570</v>
      </c>
      <c r="I17" s="3">
        <f t="shared" si="6"/>
        <v>-72121</v>
      </c>
      <c r="J17" s="3">
        <f t="shared" si="6"/>
        <v>-103234</v>
      </c>
      <c r="K17" s="3">
        <f t="shared" si="6"/>
        <v>-139597</v>
      </c>
      <c r="L17" s="3">
        <f t="shared" si="6"/>
        <v>-146118</v>
      </c>
    </row>
    <row r="18" spans="1:12" s="1" customFormat="1" x14ac:dyDescent="0.25">
      <c r="A18" s="1" t="s">
        <v>15</v>
      </c>
      <c r="B18" s="3"/>
      <c r="C18" s="3">
        <f>C13+C17</f>
        <v>6619</v>
      </c>
      <c r="D18" s="3">
        <f t="shared" ref="D18:L18" si="7">D13+D17</f>
        <v>10336</v>
      </c>
      <c r="E18" s="3">
        <f t="shared" si="7"/>
        <v>10830</v>
      </c>
      <c r="F18" s="3">
        <f t="shared" si="7"/>
        <v>11637</v>
      </c>
      <c r="G18" s="3">
        <f t="shared" si="7"/>
        <v>24576</v>
      </c>
      <c r="H18" s="3">
        <f t="shared" si="7"/>
        <v>64209</v>
      </c>
      <c r="I18" s="3">
        <f t="shared" si="7"/>
        <v>125403</v>
      </c>
      <c r="J18" s="3">
        <f t="shared" si="7"/>
        <v>194250</v>
      </c>
      <c r="K18" s="3">
        <f t="shared" si="7"/>
        <v>213141</v>
      </c>
      <c r="L18" s="3">
        <f t="shared" si="7"/>
        <v>12085</v>
      </c>
    </row>
    <row r="19" spans="1:12" x14ac:dyDescent="0.25">
      <c r="A19" t="s">
        <v>16</v>
      </c>
      <c r="B19" s="4"/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25">
      <c r="A20" t="s">
        <v>17</v>
      </c>
      <c r="B20" s="4"/>
      <c r="C20" s="4">
        <v>17</v>
      </c>
      <c r="D20" s="4">
        <v>36</v>
      </c>
      <c r="E20" s="4">
        <v>135</v>
      </c>
      <c r="F20" s="4">
        <v>23</v>
      </c>
      <c r="G20" s="4">
        <v>8</v>
      </c>
      <c r="H20" s="4">
        <v>126</v>
      </c>
      <c r="I20" s="4">
        <v>36</v>
      </c>
      <c r="J20" s="4">
        <v>136</v>
      </c>
      <c r="K20" s="4">
        <v>56</v>
      </c>
      <c r="L20" s="4">
        <v>0</v>
      </c>
    </row>
    <row r="21" spans="1:12" s="1" customFormat="1" x14ac:dyDescent="0.25">
      <c r="A21" s="1" t="s">
        <v>18</v>
      </c>
      <c r="B21" s="3"/>
      <c r="C21" s="3">
        <f>C18+C19+C20</f>
        <v>6636</v>
      </c>
      <c r="D21" s="3">
        <f t="shared" ref="D21:L21" si="8">D18+D19+D20</f>
        <v>10372</v>
      </c>
      <c r="E21" s="3">
        <f t="shared" si="8"/>
        <v>10965</v>
      </c>
      <c r="F21" s="3">
        <f t="shared" si="8"/>
        <v>11660</v>
      </c>
      <c r="G21" s="3">
        <f t="shared" si="8"/>
        <v>24584</v>
      </c>
      <c r="H21" s="3">
        <f t="shared" si="8"/>
        <v>64335</v>
      </c>
      <c r="I21" s="3">
        <f t="shared" si="8"/>
        <v>125439</v>
      </c>
      <c r="J21" s="3">
        <f t="shared" si="8"/>
        <v>194386</v>
      </c>
      <c r="K21" s="3">
        <f t="shared" si="8"/>
        <v>213197</v>
      </c>
      <c r="L21" s="3">
        <f t="shared" si="8"/>
        <v>12085</v>
      </c>
    </row>
    <row r="22" spans="1:12" x14ac:dyDescent="0.25">
      <c r="A22" t="s">
        <v>19</v>
      </c>
      <c r="B22" s="4"/>
      <c r="C22" s="4">
        <v>-1891</v>
      </c>
      <c r="D22" s="4">
        <v>-2396</v>
      </c>
      <c r="E22" s="4">
        <v>-1813</v>
      </c>
      <c r="F22" s="4">
        <v>-2267</v>
      </c>
      <c r="G22" s="4">
        <v>-5017</v>
      </c>
      <c r="H22" s="4">
        <v>-14883</v>
      </c>
      <c r="I22" s="4">
        <v>-30520</v>
      </c>
      <c r="J22" s="4">
        <v>-44467</v>
      </c>
      <c r="K22" s="4">
        <v>-42495</v>
      </c>
      <c r="L22" s="4">
        <v>-4882</v>
      </c>
    </row>
    <row r="23" spans="1:12" x14ac:dyDescent="0.25">
      <c r="A23" t="s">
        <v>54</v>
      </c>
      <c r="B23" s="4"/>
      <c r="C23" s="4"/>
      <c r="D23" s="4"/>
      <c r="E23" s="4">
        <v>-274</v>
      </c>
      <c r="F23" s="4">
        <v>-583</v>
      </c>
      <c r="G23" s="4">
        <v>-1229</v>
      </c>
      <c r="H23" s="4">
        <v>0</v>
      </c>
      <c r="I23" s="4">
        <v>-2909</v>
      </c>
      <c r="J23" s="4">
        <v>-9567</v>
      </c>
      <c r="K23" s="4">
        <v>-10660</v>
      </c>
      <c r="L23" s="4">
        <v>0</v>
      </c>
    </row>
    <row r="24" spans="1:12" s="1" customFormat="1" x14ac:dyDescent="0.25">
      <c r="A24" s="1" t="s">
        <v>55</v>
      </c>
      <c r="B24" s="3"/>
      <c r="C24" s="3">
        <f>C21+C22+C23</f>
        <v>4745</v>
      </c>
      <c r="D24" s="3">
        <f t="shared" ref="D24:L24" si="9">D21+D22+D23</f>
        <v>7976</v>
      </c>
      <c r="E24" s="3">
        <f t="shared" si="9"/>
        <v>8878</v>
      </c>
      <c r="F24" s="3">
        <f t="shared" si="9"/>
        <v>8810</v>
      </c>
      <c r="G24" s="3">
        <f t="shared" si="9"/>
        <v>18338</v>
      </c>
      <c r="H24" s="3">
        <f t="shared" si="9"/>
        <v>49452</v>
      </c>
      <c r="I24" s="3">
        <f t="shared" si="9"/>
        <v>92010</v>
      </c>
      <c r="J24" s="3">
        <f t="shared" si="9"/>
        <v>140352</v>
      </c>
      <c r="K24" s="3">
        <f t="shared" si="9"/>
        <v>160042</v>
      </c>
      <c r="L24" s="11">
        <f t="shared" si="9"/>
        <v>7203</v>
      </c>
    </row>
    <row r="25" spans="1:12" s="1" customFormat="1" x14ac:dyDescent="0.25">
      <c r="A25" s="1" t="s">
        <v>20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t="s">
        <v>21</v>
      </c>
      <c r="B26" s="4"/>
      <c r="C26" s="4">
        <v>2.8799999999999999E-2</v>
      </c>
      <c r="D26" s="4">
        <v>4.8399999999999999E-2</v>
      </c>
      <c r="E26" s="4">
        <v>4.7100000000000003E-2</v>
      </c>
      <c r="F26" s="4">
        <v>3.6499999999999998E-2</v>
      </c>
      <c r="G26" s="4">
        <v>7.3899999999999993E-2</v>
      </c>
      <c r="H26" s="4">
        <v>9.0200000000000002E-2</v>
      </c>
      <c r="I26" s="4">
        <v>0.1678</v>
      </c>
      <c r="J26" s="4">
        <v>0.25600000000000001</v>
      </c>
      <c r="K26" s="4">
        <v>0.29189999999999999</v>
      </c>
      <c r="L26" s="4">
        <v>1.1299999999999999E-2</v>
      </c>
    </row>
    <row r="27" spans="1:12" x14ac:dyDescent="0.25">
      <c r="A27" t="s">
        <v>22</v>
      </c>
      <c r="B27" s="4"/>
      <c r="C27" s="4">
        <v>2.8500000000000001E-2</v>
      </c>
      <c r="D27" s="4">
        <v>4.7800000000000002E-2</v>
      </c>
      <c r="E27" s="4">
        <v>4.7100000000000003E-2</v>
      </c>
      <c r="F27" s="4">
        <v>3.6499999999999998E-2</v>
      </c>
      <c r="G27" s="4">
        <v>7.3899999999999993E-2</v>
      </c>
      <c r="H27" s="4">
        <v>9.0200000000000002E-2</v>
      </c>
      <c r="I27" s="4">
        <v>0.1678</v>
      </c>
      <c r="J27" s="4">
        <v>0.25600000000000001</v>
      </c>
      <c r="K27" s="4">
        <v>0.29189999999999999</v>
      </c>
      <c r="L27" s="4">
        <v>1.1299999999999999E-2</v>
      </c>
    </row>
    <row r="28" spans="1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2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tabSelected="1" topLeftCell="A5" workbookViewId="0">
      <selection activeCell="G21" sqref="G21"/>
    </sheetView>
  </sheetViews>
  <sheetFormatPr defaultRowHeight="15" x14ac:dyDescent="0.25"/>
  <sheetData>
    <row r="1" spans="1:11" x14ac:dyDescent="0.25">
      <c r="A1" s="1"/>
      <c r="B1" s="1">
        <v>2007</v>
      </c>
      <c r="C1" s="1">
        <v>2008</v>
      </c>
      <c r="D1" s="1">
        <v>2009</v>
      </c>
      <c r="E1" s="1">
        <v>2010</v>
      </c>
      <c r="F1" s="1">
        <v>2011</v>
      </c>
      <c r="G1" s="1">
        <v>2012</v>
      </c>
      <c r="H1" s="1">
        <v>2013</v>
      </c>
      <c r="I1" s="1">
        <v>2014</v>
      </c>
      <c r="J1" s="1">
        <v>2015</v>
      </c>
      <c r="K1" s="1">
        <v>2016</v>
      </c>
    </row>
    <row r="3" spans="1:11" x14ac:dyDescent="0.25">
      <c r="A3" s="1" t="s">
        <v>169</v>
      </c>
    </row>
    <row r="4" spans="1:11" x14ac:dyDescent="0.25">
      <c r="A4" t="s">
        <v>178</v>
      </c>
      <c r="B4">
        <v>1.0872004154500383</v>
      </c>
      <c r="C4">
        <v>1.0637887563657196</v>
      </c>
      <c r="D4">
        <v>1.1043699930869018</v>
      </c>
      <c r="E4">
        <v>1.1136894185694843</v>
      </c>
      <c r="F4">
        <v>1.0868682030521883</v>
      </c>
      <c r="G4">
        <v>1.1705315916135333</v>
      </c>
      <c r="H4">
        <v>1.1821996130861472</v>
      </c>
      <c r="I4">
        <v>1.1345184176722578</v>
      </c>
      <c r="J4">
        <v>1.1301139191389216</v>
      </c>
      <c r="K4">
        <v>0.66667624710689544</v>
      </c>
    </row>
    <row r="5" spans="1:11" x14ac:dyDescent="0.25">
      <c r="A5" t="s">
        <v>173</v>
      </c>
      <c r="B5">
        <v>1.0790189427611769</v>
      </c>
      <c r="C5">
        <v>1.0696646653660009</v>
      </c>
      <c r="D5">
        <v>1.1333874431424271</v>
      </c>
      <c r="E5">
        <v>1.1456961014484575</v>
      </c>
      <c r="F5">
        <v>1.1149688914753229</v>
      </c>
      <c r="G5">
        <v>1.1346060276096637</v>
      </c>
      <c r="H5">
        <v>1.1179772154765211</v>
      </c>
      <c r="I5">
        <v>1.1338915737691393</v>
      </c>
      <c r="J5">
        <v>1.1095223642235847</v>
      </c>
      <c r="K5">
        <v>1.0826716523840958</v>
      </c>
    </row>
    <row r="6" spans="1:11" x14ac:dyDescent="0.25">
      <c r="A6" t="s">
        <v>174</v>
      </c>
      <c r="B6">
        <v>1.0378312662734632</v>
      </c>
      <c r="C6">
        <v>1.0392822297299429</v>
      </c>
      <c r="D6">
        <v>1.0254693600736906</v>
      </c>
      <c r="E6">
        <v>1.1054636910144093</v>
      </c>
      <c r="F6">
        <v>1.0536534087249232</v>
      </c>
      <c r="G6">
        <v>1.081338492362006</v>
      </c>
      <c r="H6">
        <v>1.1295484729789187</v>
      </c>
      <c r="I6">
        <v>1.1549901098990372</v>
      </c>
      <c r="J6">
        <v>1.1828945532295334</v>
      </c>
      <c r="K6">
        <v>1.1654691552145142</v>
      </c>
    </row>
    <row r="7" spans="1:11" x14ac:dyDescent="0.25">
      <c r="A7" t="s">
        <v>175</v>
      </c>
      <c r="B7">
        <v>0.87547549183401596</v>
      </c>
      <c r="C7">
        <v>0.95624707560054178</v>
      </c>
      <c r="D7">
        <v>0.82713807662487393</v>
      </c>
      <c r="E7">
        <v>0.766819235804582</v>
      </c>
      <c r="F7">
        <v>0.84861367879867888</v>
      </c>
      <c r="G7">
        <v>0.93070717320681851</v>
      </c>
      <c r="H7">
        <v>0.94571703391815853</v>
      </c>
      <c r="I7">
        <v>1.0480125076829552</v>
      </c>
      <c r="J7">
        <v>0.97996871744361391</v>
      </c>
      <c r="K7">
        <v>0.84887045262818328</v>
      </c>
    </row>
    <row r="9" spans="1:11" x14ac:dyDescent="0.25">
      <c r="A9" s="1" t="s">
        <v>170</v>
      </c>
    </row>
    <row r="10" spans="1:11" x14ac:dyDescent="0.25">
      <c r="A10" t="s">
        <v>178</v>
      </c>
      <c r="B10">
        <v>0.49891238315467673</v>
      </c>
      <c r="C10">
        <v>0.52635049843292558</v>
      </c>
      <c r="D10">
        <v>0.42436003009231021</v>
      </c>
      <c r="E10">
        <v>0.46264460154241643</v>
      </c>
      <c r="F10">
        <v>0.27261080702078361</v>
      </c>
      <c r="G10">
        <v>0.4297723963441889</v>
      </c>
      <c r="H10">
        <v>0.55622939135474669</v>
      </c>
      <c r="I10">
        <v>0.55221529512072709</v>
      </c>
      <c r="J10">
        <v>0.58725716792212501</v>
      </c>
      <c r="K10">
        <v>-8.0078486411006705E-2</v>
      </c>
    </row>
    <row r="11" spans="1:11" x14ac:dyDescent="0.25">
      <c r="A11" t="s">
        <v>173</v>
      </c>
      <c r="B11">
        <v>0.35403413107139253</v>
      </c>
      <c r="C11">
        <v>0.25201178024736604</v>
      </c>
      <c r="D11">
        <v>0.3538029050203757</v>
      </c>
      <c r="E11">
        <v>0.28271939257086715</v>
      </c>
      <c r="F11">
        <v>0.25474758021035698</v>
      </c>
      <c r="G11">
        <v>0.3052915045066083</v>
      </c>
      <c r="H11">
        <v>0.33249131693268286</v>
      </c>
      <c r="I11">
        <v>0.2817530440102351</v>
      </c>
      <c r="J11">
        <v>0.27568877727330154</v>
      </c>
      <c r="K11">
        <v>0.31895061382016732</v>
      </c>
    </row>
    <row r="12" spans="1:11" x14ac:dyDescent="0.25">
      <c r="A12" t="s">
        <v>174</v>
      </c>
      <c r="B12">
        <v>0.17943826696243151</v>
      </c>
      <c r="C12">
        <v>0.32515623479779032</v>
      </c>
      <c r="D12">
        <v>0.29288851463386339</v>
      </c>
      <c r="E12">
        <v>0.25963163738909495</v>
      </c>
      <c r="F12">
        <v>0.15167459858754698</v>
      </c>
      <c r="G12">
        <v>0.21352680932200233</v>
      </c>
      <c r="H12">
        <v>0.23632340295791321</v>
      </c>
      <c r="I12">
        <v>0.29363080859594182</v>
      </c>
      <c r="J12">
        <v>0.2997378067801269</v>
      </c>
      <c r="K12">
        <v>0.31598090017259239</v>
      </c>
    </row>
    <row r="13" spans="1:11" x14ac:dyDescent="0.25">
      <c r="A13" t="s">
        <v>175</v>
      </c>
      <c r="B13">
        <v>9.5077939075762063E-2</v>
      </c>
      <c r="C13">
        <v>0.12732011662979642</v>
      </c>
      <c r="D13">
        <v>0.15779806931349352</v>
      </c>
      <c r="E13">
        <v>2.4621221128323167E-2</v>
      </c>
      <c r="F13">
        <v>-2.5217344286925518E-3</v>
      </c>
      <c r="G13">
        <v>0.11111917993012189</v>
      </c>
      <c r="H13">
        <v>0.23446473817989633</v>
      </c>
      <c r="I13">
        <v>0.30958060301541296</v>
      </c>
      <c r="J13">
        <v>0.11924289391361693</v>
      </c>
      <c r="K13">
        <v>-3.7317076955992047E-2</v>
      </c>
    </row>
    <row r="15" spans="1:11" x14ac:dyDescent="0.25">
      <c r="A15" s="1" t="s">
        <v>171</v>
      </c>
    </row>
    <row r="16" spans="1:11" x14ac:dyDescent="0.25">
      <c r="A16" t="s">
        <v>178</v>
      </c>
      <c r="B16">
        <v>2.0236957931010952E-2</v>
      </c>
      <c r="C16">
        <v>2.3762919001695224E-2</v>
      </c>
      <c r="D16">
        <v>1.9708304659577774E-2</v>
      </c>
      <c r="E16">
        <v>1.7628779132007739E-2</v>
      </c>
      <c r="F16">
        <v>2.3328918928889924E-2</v>
      </c>
      <c r="G16">
        <v>4.2655119916849601E-2</v>
      </c>
      <c r="H16">
        <v>5.9020002399030637E-2</v>
      </c>
      <c r="I16">
        <v>5.1837423020584722E-2</v>
      </c>
      <c r="J16">
        <v>4.7758918950212156E-2</v>
      </c>
      <c r="K16">
        <v>3.039019952982315E-3</v>
      </c>
    </row>
    <row r="17" spans="1:11" x14ac:dyDescent="0.25">
      <c r="A17" t="s">
        <v>173</v>
      </c>
      <c r="B17">
        <v>3.341911539306975E-2</v>
      </c>
      <c r="C17">
        <v>3.6511017239410894E-2</v>
      </c>
      <c r="D17">
        <v>3.8793597143912985E-2</v>
      </c>
      <c r="E17">
        <v>3.9518704941859509E-2</v>
      </c>
      <c r="F17">
        <v>3.3946898554204775E-2</v>
      </c>
      <c r="G17">
        <v>3.8668113544939278E-2</v>
      </c>
      <c r="H17">
        <v>4.060979992377927E-2</v>
      </c>
      <c r="I17">
        <v>5.5476204346758658E-2</v>
      </c>
      <c r="J17">
        <v>4.8008834680004366E-2</v>
      </c>
      <c r="K17">
        <v>4.0697690294121659E-2</v>
      </c>
    </row>
    <row r="18" spans="1:11" x14ac:dyDescent="0.25">
      <c r="A18" t="s">
        <v>174</v>
      </c>
      <c r="B18">
        <v>2.8473814008067422E-2</v>
      </c>
      <c r="C18">
        <v>2.278090683196448E-2</v>
      </c>
      <c r="D18">
        <v>9.8064799388903195E-3</v>
      </c>
      <c r="E18">
        <v>2.6553112377663619E-2</v>
      </c>
      <c r="F18">
        <v>7.3045953676054284E-3</v>
      </c>
      <c r="G18">
        <v>4.7958818452397925E-2</v>
      </c>
      <c r="H18">
        <v>6.7315921577196597E-2</v>
      </c>
      <c r="I18">
        <v>6.624588939170746E-2</v>
      </c>
      <c r="J18">
        <v>5.4653811474591779E-2</v>
      </c>
      <c r="K18">
        <v>5.2368799379310313E-2</v>
      </c>
    </row>
    <row r="19" spans="1:11" x14ac:dyDescent="0.25">
      <c r="A19" t="s">
        <v>175</v>
      </c>
      <c r="B19">
        <v>2.8473814008067422E-2</v>
      </c>
      <c r="C19">
        <v>2.278090683196448E-2</v>
      </c>
      <c r="D19">
        <v>9.8064799388903195E-3</v>
      </c>
      <c r="E19">
        <v>2.6553112377663619E-2</v>
      </c>
      <c r="F19">
        <v>7.3045953676054284E-3</v>
      </c>
      <c r="G19">
        <v>4.7958818452397925E-2</v>
      </c>
      <c r="H19">
        <v>6.7315921577196597E-2</v>
      </c>
      <c r="I19">
        <v>6.624588939170746E-2</v>
      </c>
      <c r="J19">
        <v>5.4653811474591779E-2</v>
      </c>
      <c r="K19">
        <v>5.2368799379310313E-2</v>
      </c>
    </row>
    <row r="21" spans="1:11" x14ac:dyDescent="0.25">
      <c r="A21" s="1" t="s">
        <v>172</v>
      </c>
    </row>
    <row r="22" spans="1:11" x14ac:dyDescent="0.25">
      <c r="A22" t="s">
        <v>178</v>
      </c>
      <c r="B22">
        <v>0.1563117670312294</v>
      </c>
      <c r="C22">
        <v>0.22525982828739269</v>
      </c>
      <c r="D22">
        <v>0.15571613989546426</v>
      </c>
      <c r="E22">
        <v>0.11513480312079352</v>
      </c>
      <c r="F22">
        <v>0.19735043746838712</v>
      </c>
      <c r="G22">
        <v>0.24235949109015703</v>
      </c>
      <c r="H22">
        <v>0.32605344569142397</v>
      </c>
      <c r="I22">
        <v>0.35774877650897224</v>
      </c>
      <c r="J22">
        <v>0.31637419617564438</v>
      </c>
      <c r="K22">
        <v>1.4326687458231232E-2</v>
      </c>
    </row>
    <row r="23" spans="1:11" x14ac:dyDescent="0.25">
      <c r="A23" t="s">
        <v>173</v>
      </c>
      <c r="B23">
        <v>0.34560665573871896</v>
      </c>
      <c r="C23">
        <v>0.3962684981944346</v>
      </c>
      <c r="D23">
        <v>0.26216938557929637</v>
      </c>
      <c r="E23">
        <v>0.26408107324530189</v>
      </c>
      <c r="F23">
        <v>0.27563318976843021</v>
      </c>
      <c r="G23">
        <v>0.29056009048424858</v>
      </c>
      <c r="H23">
        <v>0.33985228076993701</v>
      </c>
      <c r="I23">
        <v>0.40074622098812285</v>
      </c>
      <c r="J23">
        <v>0.36107324167493676</v>
      </c>
      <c r="K23">
        <v>0.34011426485048896</v>
      </c>
    </row>
    <row r="24" spans="1:11" x14ac:dyDescent="0.25">
      <c r="A24" t="s">
        <v>174</v>
      </c>
      <c r="B24">
        <v>0.1858993859840094</v>
      </c>
      <c r="C24">
        <v>0.18095631536814566</v>
      </c>
      <c r="D24">
        <v>9.267756886723004E-2</v>
      </c>
      <c r="E24">
        <v>0.2240334161282336</v>
      </c>
      <c r="F24">
        <v>0.10083034111310593</v>
      </c>
      <c r="G24">
        <v>0.48320777609917498</v>
      </c>
      <c r="H24">
        <v>0.49177475244869279</v>
      </c>
      <c r="I24">
        <v>0.40928324516116865</v>
      </c>
      <c r="J24">
        <v>0.29818542059927022</v>
      </c>
      <c r="K24">
        <v>0.30015813886781628</v>
      </c>
    </row>
    <row r="25" spans="1:11" x14ac:dyDescent="0.25">
      <c r="A25" t="s">
        <v>175</v>
      </c>
      <c r="B25">
        <v>0.37375839989139537</v>
      </c>
      <c r="C25">
        <v>0.37096611931456164</v>
      </c>
      <c r="D25">
        <v>0.39221571895875373</v>
      </c>
      <c r="E25">
        <v>0.44000693944821184</v>
      </c>
      <c r="F25">
        <v>0.27366968216840948</v>
      </c>
      <c r="G25">
        <v>0.43773386135815434</v>
      </c>
      <c r="H25">
        <v>0.42715777109720238</v>
      </c>
      <c r="I25">
        <v>0.39376133190402457</v>
      </c>
      <c r="J25">
        <v>0.11916231309673933</v>
      </c>
      <c r="K25">
        <v>0.29339559026470957</v>
      </c>
    </row>
    <row r="27" spans="1:11" x14ac:dyDescent="0.25">
      <c r="A27" s="1" t="s">
        <v>177</v>
      </c>
    </row>
    <row r="28" spans="1:11" x14ac:dyDescent="0.25">
      <c r="A28" t="s">
        <v>178</v>
      </c>
      <c r="B28">
        <v>6.7240743180919749</v>
      </c>
      <c r="C28">
        <v>8.4794679168549472</v>
      </c>
      <c r="D28">
        <v>6.9010418493703298</v>
      </c>
      <c r="E28">
        <v>5.5310707144630742</v>
      </c>
      <c r="F28">
        <v>7.4594763293550432</v>
      </c>
      <c r="G28">
        <v>4.6818382309697908</v>
      </c>
      <c r="H28">
        <v>4.5244566661823642</v>
      </c>
      <c r="I28">
        <v>5.9013611337683525</v>
      </c>
      <c r="J28">
        <v>5.6244002822898693</v>
      </c>
      <c r="K28">
        <v>6.1590773478025653</v>
      </c>
    </row>
    <row r="29" spans="1:11" x14ac:dyDescent="0.25">
      <c r="A29" t="s">
        <v>173</v>
      </c>
      <c r="B29">
        <v>9.3415859957319149</v>
      </c>
      <c r="C29">
        <v>9.853395170997663</v>
      </c>
      <c r="D29">
        <v>5.7580581560076531</v>
      </c>
      <c r="E29">
        <v>5.6824323730704691</v>
      </c>
      <c r="F29">
        <v>7.1195396783689198</v>
      </c>
      <c r="G29">
        <v>6.5142039227376749</v>
      </c>
      <c r="H29">
        <v>7.3687258102184057</v>
      </c>
      <c r="I29">
        <v>6.2237498168264187</v>
      </c>
      <c r="J29">
        <v>6.5209749222537043</v>
      </c>
      <c r="K29">
        <v>7.3570901049294868</v>
      </c>
    </row>
    <row r="30" spans="1:11" x14ac:dyDescent="0.25">
      <c r="A30" t="s">
        <v>174</v>
      </c>
      <c r="B30">
        <v>5.5287841639809461</v>
      </c>
      <c r="C30">
        <v>6.9433324012475737</v>
      </c>
      <c r="D30">
        <v>8.450645842825967</v>
      </c>
      <c r="E30">
        <v>7.4371810333123021</v>
      </c>
      <c r="F30">
        <v>12.803686041292639</v>
      </c>
      <c r="G30">
        <v>9.0754729097170816</v>
      </c>
      <c r="H30">
        <v>6.3054745582697693</v>
      </c>
      <c r="I30">
        <v>5.1782436452940432</v>
      </c>
      <c r="J30">
        <v>4.4558943384560621</v>
      </c>
      <c r="K30">
        <v>4.7316215461376752</v>
      </c>
    </row>
    <row r="31" spans="1:11" x14ac:dyDescent="0.25">
      <c r="A31" t="s">
        <v>175</v>
      </c>
      <c r="B31">
        <v>7.753275109170306</v>
      </c>
      <c r="C31">
        <v>10.009758442226222</v>
      </c>
      <c r="D31">
        <v>7.7995400368471843</v>
      </c>
      <c r="E31">
        <v>7.5104270311917993</v>
      </c>
      <c r="F31">
        <v>7.474915726472207</v>
      </c>
      <c r="G31">
        <v>6.6784701412241567</v>
      </c>
      <c r="H31">
        <v>5.1364603354524991</v>
      </c>
      <c r="I31">
        <v>5.6290754678812007</v>
      </c>
      <c r="J31">
        <v>5.0699837867050981</v>
      </c>
      <c r="K31">
        <v>4.7154633462969935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topLeftCell="A16" workbookViewId="0">
      <selection activeCell="C37" sqref="C37:L37"/>
    </sheetView>
  </sheetViews>
  <sheetFormatPr defaultRowHeight="15" x14ac:dyDescent="0.25"/>
  <cols>
    <col min="1" max="1" width="46.5703125" customWidth="1"/>
    <col min="3" max="7" width="12.5703125" style="4" bestFit="1" customWidth="1"/>
    <col min="8" max="8" width="12.85546875" style="4" customWidth="1"/>
    <col min="9" max="9" width="13.42578125" style="4" customWidth="1"/>
    <col min="10" max="10" width="13.28515625" style="4" customWidth="1"/>
    <col min="11" max="13" width="13.28515625" style="4" bestFit="1" customWidth="1"/>
    <col min="14" max="14" width="10.5703125" bestFit="1" customWidth="1"/>
  </cols>
  <sheetData>
    <row r="1" spans="1:13" s="7" customFormat="1" x14ac:dyDescent="0.25">
      <c r="A1" s="6" t="s">
        <v>23</v>
      </c>
      <c r="C1" s="7">
        <v>2007</v>
      </c>
      <c r="D1" s="7">
        <f t="shared" ref="D1:M1" si="0">C1+1</f>
        <v>2008</v>
      </c>
      <c r="E1" s="7">
        <f t="shared" si="0"/>
        <v>2009</v>
      </c>
      <c r="F1" s="7">
        <f t="shared" si="0"/>
        <v>2010</v>
      </c>
      <c r="G1" s="7">
        <f t="shared" si="0"/>
        <v>2011</v>
      </c>
      <c r="H1" s="7">
        <f t="shared" si="0"/>
        <v>2012</v>
      </c>
      <c r="I1" s="7">
        <f t="shared" si="0"/>
        <v>2013</v>
      </c>
      <c r="J1" s="7">
        <f t="shared" si="0"/>
        <v>2014</v>
      </c>
      <c r="K1" s="7">
        <f t="shared" si="0"/>
        <v>2015</v>
      </c>
      <c r="L1" s="7">
        <f t="shared" si="0"/>
        <v>2016</v>
      </c>
      <c r="M1" s="7">
        <f t="shared" si="0"/>
        <v>2017</v>
      </c>
    </row>
    <row r="2" spans="1:13" s="1" customFormat="1" x14ac:dyDescent="0.25">
      <c r="A2" s="1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t="s">
        <v>25</v>
      </c>
      <c r="C3" s="4">
        <v>18565</v>
      </c>
      <c r="D3" s="4">
        <v>30357</v>
      </c>
      <c r="E3" s="4">
        <v>33563</v>
      </c>
      <c r="F3" s="4">
        <v>37786</v>
      </c>
      <c r="G3" s="4">
        <v>67659</v>
      </c>
      <c r="H3" s="4">
        <v>86976</v>
      </c>
      <c r="I3" s="4">
        <v>121972</v>
      </c>
      <c r="J3" s="4">
        <v>228353</v>
      </c>
      <c r="K3" s="4">
        <v>244424</v>
      </c>
    </row>
    <row r="4" spans="1:13" x14ac:dyDescent="0.25">
      <c r="A4" t="s">
        <v>26</v>
      </c>
      <c r="C4" s="4">
        <v>2163</v>
      </c>
      <c r="D4" s="4">
        <v>2852</v>
      </c>
      <c r="E4" s="4">
        <v>11883</v>
      </c>
      <c r="F4" s="4">
        <v>7645</v>
      </c>
      <c r="G4" s="4">
        <v>12431</v>
      </c>
      <c r="H4" s="4">
        <v>22299</v>
      </c>
      <c r="I4" s="4">
        <v>15410</v>
      </c>
      <c r="J4" s="4">
        <v>18842</v>
      </c>
      <c r="K4" s="4">
        <v>13590</v>
      </c>
    </row>
    <row r="5" spans="1:13" x14ac:dyDescent="0.25">
      <c r="A5" t="s">
        <v>27</v>
      </c>
      <c r="C5" s="4">
        <v>34028</v>
      </c>
      <c r="D5" s="4">
        <v>43448</v>
      </c>
      <c r="E5" s="4">
        <v>75032</v>
      </c>
      <c r="F5" s="4">
        <v>117544</v>
      </c>
      <c r="G5" s="4">
        <v>154349</v>
      </c>
      <c r="H5" s="4">
        <v>240319</v>
      </c>
      <c r="I5" s="4">
        <v>276618</v>
      </c>
      <c r="J5" s="4">
        <v>408962</v>
      </c>
      <c r="K5" s="4">
        <v>291538</v>
      </c>
    </row>
    <row r="6" spans="1:13" x14ac:dyDescent="0.25">
      <c r="A6" t="s">
        <v>28</v>
      </c>
      <c r="C6" s="4">
        <v>47105</v>
      </c>
      <c r="D6" s="4">
        <v>45440</v>
      </c>
      <c r="E6" s="4">
        <v>93491</v>
      </c>
      <c r="F6" s="4">
        <v>43309</v>
      </c>
      <c r="G6" s="4">
        <v>99172</v>
      </c>
      <c r="H6" s="4">
        <v>10511</v>
      </c>
      <c r="I6" s="4">
        <v>100439</v>
      </c>
      <c r="J6" s="4">
        <v>594512</v>
      </c>
      <c r="K6" s="4">
        <v>792905</v>
      </c>
    </row>
    <row r="7" spans="1:13" x14ac:dyDescent="0.25">
      <c r="A7" t="s">
        <v>29</v>
      </c>
      <c r="C7" s="4">
        <v>115062</v>
      </c>
      <c r="D7" s="4">
        <v>190938</v>
      </c>
      <c r="E7" s="4">
        <v>214715</v>
      </c>
      <c r="F7" s="4">
        <v>256634</v>
      </c>
      <c r="G7" s="4">
        <v>412565</v>
      </c>
      <c r="H7" s="4">
        <v>747385</v>
      </c>
      <c r="I7" s="4">
        <v>981160</v>
      </c>
      <c r="J7" s="4">
        <v>1337776</v>
      </c>
      <c r="K7" s="4">
        <v>1806115</v>
      </c>
      <c r="L7" s="4">
        <v>1966394</v>
      </c>
    </row>
    <row r="8" spans="1:13" x14ac:dyDescent="0.25">
      <c r="A8" t="s">
        <v>30</v>
      </c>
      <c r="C8" s="4">
        <v>1756</v>
      </c>
      <c r="D8" s="4">
        <v>370</v>
      </c>
      <c r="E8" s="4">
        <v>345</v>
      </c>
      <c r="F8" s="4">
        <v>86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3" x14ac:dyDescent="0.25">
      <c r="A9" t="s">
        <v>31</v>
      </c>
      <c r="C9" s="4">
        <v>407</v>
      </c>
      <c r="D9" s="4">
        <v>407</v>
      </c>
      <c r="E9" s="4">
        <v>407</v>
      </c>
      <c r="F9" s="4">
        <v>407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3" x14ac:dyDescent="0.25">
      <c r="A10" t="s">
        <v>32</v>
      </c>
      <c r="C10" s="4">
        <v>713</v>
      </c>
      <c r="D10" s="4">
        <v>728</v>
      </c>
      <c r="E10" s="4">
        <v>718</v>
      </c>
      <c r="F10" s="4">
        <v>718</v>
      </c>
      <c r="G10" s="4">
        <v>1118</v>
      </c>
      <c r="H10" s="4">
        <v>1128</v>
      </c>
      <c r="I10" s="4">
        <v>2028</v>
      </c>
      <c r="J10" s="4">
        <v>2028</v>
      </c>
      <c r="K10" s="4">
        <v>2028</v>
      </c>
      <c r="L10" s="4">
        <v>2038</v>
      </c>
    </row>
    <row r="11" spans="1:13" x14ac:dyDescent="0.25">
      <c r="A11" t="s">
        <v>33</v>
      </c>
      <c r="C11" s="4">
        <v>2829</v>
      </c>
      <c r="D11" s="4">
        <v>5581</v>
      </c>
      <c r="E11" s="4">
        <v>5085</v>
      </c>
      <c r="F11" s="4">
        <v>7938</v>
      </c>
      <c r="G11" s="4">
        <v>7178</v>
      </c>
      <c r="H11" s="4">
        <v>10720</v>
      </c>
      <c r="I11" s="4">
        <v>11876</v>
      </c>
      <c r="J11" s="4">
        <v>38217</v>
      </c>
      <c r="K11" s="4">
        <v>56609</v>
      </c>
      <c r="L11" s="4">
        <v>92020</v>
      </c>
    </row>
    <row r="12" spans="1:13" x14ac:dyDescent="0.25">
      <c r="A12" t="s">
        <v>34</v>
      </c>
      <c r="C12" s="4">
        <v>19</v>
      </c>
      <c r="D12" s="4">
        <v>933</v>
      </c>
      <c r="E12" s="4">
        <v>0</v>
      </c>
      <c r="F12" s="4">
        <v>0</v>
      </c>
      <c r="G12" s="4">
        <v>2167</v>
      </c>
      <c r="H12" s="4">
        <v>4612</v>
      </c>
      <c r="I12" s="4">
        <v>371</v>
      </c>
      <c r="J12" s="4">
        <v>0</v>
      </c>
      <c r="K12" s="4">
        <v>0</v>
      </c>
      <c r="L12" s="4">
        <v>43872</v>
      </c>
    </row>
    <row r="13" spans="1:13" x14ac:dyDescent="0.25">
      <c r="A13" t="s">
        <v>57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1922</v>
      </c>
      <c r="J13" s="4">
        <v>0</v>
      </c>
      <c r="K13" s="4">
        <v>10192</v>
      </c>
      <c r="L13" s="4">
        <v>6007</v>
      </c>
    </row>
    <row r="14" spans="1:13" x14ac:dyDescent="0.25">
      <c r="A14" t="s">
        <v>35</v>
      </c>
      <c r="C14" s="4">
        <v>11698</v>
      </c>
      <c r="D14" s="4">
        <v>14335</v>
      </c>
      <c r="E14" s="4">
        <v>14991</v>
      </c>
      <c r="F14" s="4">
        <v>27351</v>
      </c>
      <c r="G14" s="4">
        <v>28762</v>
      </c>
      <c r="H14" s="4">
        <v>34548</v>
      </c>
      <c r="I14" s="4">
        <v>44980</v>
      </c>
      <c r="J14" s="4">
        <v>76604</v>
      </c>
      <c r="K14" s="4">
        <v>130201</v>
      </c>
      <c r="L14" s="4">
        <v>252228</v>
      </c>
    </row>
    <row r="15" spans="1:13" x14ac:dyDescent="0.25">
      <c r="A15" t="s">
        <v>36</v>
      </c>
      <c r="C15" s="4">
        <v>127</v>
      </c>
      <c r="D15" s="4">
        <v>260</v>
      </c>
      <c r="E15" s="4">
        <v>240</v>
      </c>
      <c r="F15" s="4">
        <v>333</v>
      </c>
      <c r="G15" s="4">
        <v>662</v>
      </c>
      <c r="H15" s="4">
        <v>847</v>
      </c>
      <c r="I15" s="4">
        <v>2187</v>
      </c>
      <c r="J15" s="4">
        <v>2248</v>
      </c>
      <c r="K15" s="4">
        <v>3437</v>
      </c>
      <c r="L15" s="4">
        <v>7613</v>
      </c>
    </row>
    <row r="16" spans="1:13" s="1" customFormat="1" x14ac:dyDescent="0.25">
      <c r="A16" s="1" t="s">
        <v>37</v>
      </c>
      <c r="C16" s="3">
        <f>C3+C4+C5+C6+C7+C8+C9+C10+C11+C12+C13+C14+C15</f>
        <v>234472</v>
      </c>
      <c r="D16" s="3">
        <f t="shared" ref="D16:L16" si="1">D3+D4+D5+D6+D7+D8+D9+D10+D11+D12+D13+D14+D15</f>
        <v>335649</v>
      </c>
      <c r="E16" s="3">
        <f t="shared" si="1"/>
        <v>450470</v>
      </c>
      <c r="F16" s="3">
        <f t="shared" si="1"/>
        <v>499751</v>
      </c>
      <c r="G16" s="3">
        <f t="shared" si="1"/>
        <v>786063</v>
      </c>
      <c r="H16" s="3">
        <f t="shared" si="1"/>
        <v>1159345</v>
      </c>
      <c r="I16" s="3">
        <f t="shared" si="1"/>
        <v>1558963</v>
      </c>
      <c r="J16" s="3">
        <f t="shared" si="1"/>
        <v>2707542</v>
      </c>
      <c r="K16" s="3">
        <f t="shared" si="1"/>
        <v>3351039</v>
      </c>
      <c r="L16" s="3">
        <f t="shared" si="1"/>
        <v>2370172</v>
      </c>
      <c r="M16" s="3"/>
    </row>
    <row r="17" spans="1:14" s="1" customFormat="1" x14ac:dyDescent="0.25">
      <c r="A17" s="1" t="s">
        <v>38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x14ac:dyDescent="0.25">
      <c r="A18" t="s">
        <v>39</v>
      </c>
      <c r="C18" s="4">
        <v>120079</v>
      </c>
      <c r="D18" s="4">
        <v>161361</v>
      </c>
      <c r="E18" s="4">
        <v>267554</v>
      </c>
      <c r="F18" s="4">
        <v>275543</v>
      </c>
      <c r="G18" s="4">
        <v>564396</v>
      </c>
      <c r="H18" s="4">
        <v>707648</v>
      </c>
      <c r="I18" s="4">
        <v>799220</v>
      </c>
      <c r="J18" s="4">
        <v>1348161</v>
      </c>
      <c r="K18" s="4">
        <v>1544523</v>
      </c>
      <c r="L18" s="4">
        <v>2312391</v>
      </c>
    </row>
    <row r="19" spans="1:14" x14ac:dyDescent="0.25">
      <c r="A19" t="s">
        <v>40</v>
      </c>
      <c r="C19" s="4">
        <v>3937</v>
      </c>
      <c r="D19" s="4">
        <v>14232</v>
      </c>
      <c r="E19" s="4">
        <v>9374</v>
      </c>
      <c r="F19" s="4">
        <v>13937</v>
      </c>
      <c r="G19" s="4">
        <v>20449</v>
      </c>
      <c r="H19" s="4">
        <v>87888</v>
      </c>
      <c r="I19" s="4">
        <v>37185</v>
      </c>
      <c r="J19" s="4">
        <v>48045</v>
      </c>
      <c r="K19" s="4">
        <v>59899</v>
      </c>
      <c r="L19" s="4">
        <v>63376</v>
      </c>
    </row>
    <row r="20" spans="1:14" x14ac:dyDescent="0.25">
      <c r="A20" t="s">
        <v>41</v>
      </c>
      <c r="C20" s="4">
        <v>67306</v>
      </c>
      <c r="D20" s="4">
        <v>115592</v>
      </c>
      <c r="E20" s="4">
        <v>92691</v>
      </c>
      <c r="F20" s="4">
        <v>109010</v>
      </c>
      <c r="G20" s="4">
        <v>92652</v>
      </c>
      <c r="H20" s="4">
        <v>130707</v>
      </c>
      <c r="I20" s="4">
        <v>382713</v>
      </c>
      <c r="J20" s="4">
        <v>827455</v>
      </c>
      <c r="K20" s="4">
        <v>1113452</v>
      </c>
      <c r="L20" s="4">
        <v>572810</v>
      </c>
    </row>
    <row r="21" spans="1:14" x14ac:dyDescent="0.25">
      <c r="A21" t="s">
        <v>42</v>
      </c>
      <c r="C21" s="4">
        <v>10514</v>
      </c>
      <c r="D21" s="4">
        <v>5933</v>
      </c>
      <c r="E21" s="4">
        <v>21526</v>
      </c>
      <c r="F21" s="4">
        <v>22803</v>
      </c>
      <c r="G21" s="4">
        <v>15434</v>
      </c>
      <c r="H21" s="4">
        <v>27620</v>
      </c>
      <c r="I21" s="4">
        <v>57652</v>
      </c>
      <c r="J21" s="4">
        <v>79942</v>
      </c>
      <c r="K21" s="4">
        <v>121182</v>
      </c>
      <c r="L21" s="4">
        <v>148010</v>
      </c>
    </row>
    <row r="22" spans="1:14" x14ac:dyDescent="0.25">
      <c r="A22" t="s">
        <v>56</v>
      </c>
      <c r="E22" s="4">
        <v>555</v>
      </c>
      <c r="F22" s="4">
        <v>1559</v>
      </c>
      <c r="G22" s="4">
        <v>211</v>
      </c>
      <c r="H22" s="4">
        <v>1438</v>
      </c>
      <c r="I22" s="4">
        <v>0</v>
      </c>
      <c r="J22" s="4">
        <v>1717</v>
      </c>
      <c r="K22" s="4">
        <v>6120</v>
      </c>
      <c r="L22" s="4">
        <v>0</v>
      </c>
    </row>
    <row r="23" spans="1:14" x14ac:dyDescent="0.25">
      <c r="A23" t="s">
        <v>43</v>
      </c>
      <c r="C23" s="4">
        <v>2280</v>
      </c>
      <c r="D23" s="4">
        <v>3123</v>
      </c>
      <c r="E23" s="4">
        <v>1756</v>
      </c>
      <c r="F23" s="4">
        <v>380</v>
      </c>
      <c r="G23" s="4">
        <v>0</v>
      </c>
      <c r="H23" s="4">
        <v>0</v>
      </c>
      <c r="I23" s="4">
        <v>0</v>
      </c>
      <c r="J23" s="4">
        <v>9902</v>
      </c>
      <c r="K23" s="4">
        <v>0</v>
      </c>
      <c r="L23" s="4">
        <v>0</v>
      </c>
    </row>
    <row r="24" spans="1:14" s="1" customFormat="1" x14ac:dyDescent="0.25">
      <c r="A24" s="1" t="s">
        <v>44</v>
      </c>
      <c r="C24" s="3">
        <f>C18+C19+C20+C21+C22+C23</f>
        <v>204116</v>
      </c>
      <c r="D24" s="3">
        <f t="shared" ref="D24:M24" si="2">D18+D19+D20+D21+D22+D23</f>
        <v>300241</v>
      </c>
      <c r="E24" s="3">
        <f t="shared" si="2"/>
        <v>393456</v>
      </c>
      <c r="F24" s="3">
        <f t="shared" si="2"/>
        <v>423232</v>
      </c>
      <c r="G24" s="3">
        <f t="shared" si="2"/>
        <v>693142</v>
      </c>
      <c r="H24" s="3">
        <f t="shared" si="2"/>
        <v>955301</v>
      </c>
      <c r="I24" s="3">
        <f t="shared" si="2"/>
        <v>1276770</v>
      </c>
      <c r="J24" s="3">
        <f t="shared" si="2"/>
        <v>2315222</v>
      </c>
      <c r="K24" s="3">
        <f t="shared" si="2"/>
        <v>2845176</v>
      </c>
      <c r="L24" s="3">
        <f t="shared" si="2"/>
        <v>3096587</v>
      </c>
      <c r="M24" s="3">
        <f t="shared" si="2"/>
        <v>0</v>
      </c>
      <c r="N24" s="3"/>
    </row>
    <row r="25" spans="1:14" s="1" customFormat="1" x14ac:dyDescent="0.25">
      <c r="A25" s="1" t="s">
        <v>45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x14ac:dyDescent="0.25">
      <c r="A26" t="s">
        <v>46</v>
      </c>
      <c r="C26" s="4">
        <v>8008</v>
      </c>
      <c r="D26" s="4">
        <v>8272</v>
      </c>
      <c r="E26" s="4">
        <v>25000</v>
      </c>
      <c r="F26" s="4">
        <v>27120</v>
      </c>
      <c r="G26" s="4">
        <v>27725</v>
      </c>
      <c r="H26" s="4">
        <v>100000</v>
      </c>
      <c r="I26" s="4">
        <v>100000</v>
      </c>
      <c r="J26" s="4">
        <v>100000</v>
      </c>
      <c r="K26" s="4">
        <v>100000</v>
      </c>
      <c r="L26" s="4">
        <v>100000</v>
      </c>
    </row>
    <row r="27" spans="1:14" x14ac:dyDescent="0.25">
      <c r="A27" t="s">
        <v>47</v>
      </c>
      <c r="C27" s="4">
        <v>7442</v>
      </c>
      <c r="D27" s="4">
        <v>9437</v>
      </c>
      <c r="E27" s="4">
        <v>11656</v>
      </c>
      <c r="F27" s="4">
        <v>13858</v>
      </c>
      <c r="G27" s="4">
        <v>18442</v>
      </c>
      <c r="H27" s="4">
        <v>43168</v>
      </c>
      <c r="I27" s="4">
        <v>89173</v>
      </c>
      <c r="J27" s="4">
        <v>124261</v>
      </c>
      <c r="K27" s="4">
        <v>144266</v>
      </c>
      <c r="L27" s="4">
        <v>145166</v>
      </c>
    </row>
    <row r="28" spans="1:14" x14ac:dyDescent="0.25">
      <c r="A28" t="s">
        <v>48</v>
      </c>
      <c r="C28" s="4">
        <v>4338</v>
      </c>
      <c r="D28" s="4">
        <v>4357</v>
      </c>
      <c r="E28" s="4">
        <v>4376</v>
      </c>
      <c r="F28" s="4">
        <v>15362</v>
      </c>
      <c r="G28" s="4">
        <v>15372</v>
      </c>
      <c r="H28" s="4">
        <v>15440</v>
      </c>
      <c r="I28" s="4">
        <v>21048</v>
      </c>
      <c r="J28" s="4">
        <v>20830</v>
      </c>
      <c r="K28" s="4">
        <v>19430</v>
      </c>
      <c r="L28" s="4">
        <v>63413</v>
      </c>
    </row>
    <row r="29" spans="1:14" x14ac:dyDescent="0.25">
      <c r="A29" t="s">
        <v>49</v>
      </c>
      <c r="C29" s="4">
        <v>8113</v>
      </c>
      <c r="D29" s="4">
        <v>10559</v>
      </c>
      <c r="E29" s="4">
        <v>5945</v>
      </c>
      <c r="F29" s="4">
        <v>5435</v>
      </c>
      <c r="G29" s="4">
        <v>16264</v>
      </c>
      <c r="H29" s="4">
        <v>36778</v>
      </c>
      <c r="I29" s="4">
        <v>52177</v>
      </c>
      <c r="J29" s="4">
        <v>124895</v>
      </c>
      <c r="K29" s="4">
        <v>206509</v>
      </c>
      <c r="L29" s="4">
        <v>144946</v>
      </c>
      <c r="N29" s="4"/>
    </row>
    <row r="30" spans="1:14" x14ac:dyDescent="0.25">
      <c r="A30" t="s">
        <v>50</v>
      </c>
      <c r="C30" s="4">
        <v>2455</v>
      </c>
      <c r="D30" s="4">
        <v>2783</v>
      </c>
      <c r="E30" s="4">
        <v>10037</v>
      </c>
      <c r="F30" s="4">
        <v>14744</v>
      </c>
      <c r="G30" s="4">
        <v>15118</v>
      </c>
      <c r="H30" s="4">
        <v>8658</v>
      </c>
      <c r="I30" s="4">
        <v>19795</v>
      </c>
      <c r="J30" s="4">
        <v>22334</v>
      </c>
      <c r="K30" s="4">
        <v>35658</v>
      </c>
      <c r="L30" s="4">
        <v>49243</v>
      </c>
      <c r="N30" s="4"/>
    </row>
    <row r="31" spans="1:14" s="1" customFormat="1" x14ac:dyDescent="0.25">
      <c r="A31" s="1" t="s">
        <v>51</v>
      </c>
      <c r="C31" s="3">
        <f>C26+C27+C28+C29+C30</f>
        <v>30356</v>
      </c>
      <c r="D31" s="3">
        <f t="shared" ref="D31:M31" si="3">D26+D27+D28+D29+D30</f>
        <v>35408</v>
      </c>
      <c r="E31" s="3">
        <f t="shared" si="3"/>
        <v>57014</v>
      </c>
      <c r="F31" s="3">
        <f t="shared" si="3"/>
        <v>76519</v>
      </c>
      <c r="G31" s="3">
        <f t="shared" si="3"/>
        <v>92921</v>
      </c>
      <c r="H31" s="3">
        <f t="shared" si="3"/>
        <v>204044</v>
      </c>
      <c r="I31" s="3">
        <f t="shared" si="3"/>
        <v>282193</v>
      </c>
      <c r="J31" s="3">
        <f t="shared" si="3"/>
        <v>392320</v>
      </c>
      <c r="K31" s="3">
        <f t="shared" si="3"/>
        <v>505863</v>
      </c>
      <c r="L31" s="3">
        <f t="shared" si="3"/>
        <v>502768</v>
      </c>
      <c r="M31" s="3">
        <f t="shared" si="3"/>
        <v>0</v>
      </c>
      <c r="N31" s="8"/>
    </row>
    <row r="32" spans="1:14" s="1" customFormat="1" x14ac:dyDescent="0.25">
      <c r="A32" s="1" t="s">
        <v>52</v>
      </c>
      <c r="C32" s="3">
        <f>C24+C31</f>
        <v>234472</v>
      </c>
      <c r="D32" s="3">
        <f t="shared" ref="D32:M32" si="4">D24+D31</f>
        <v>335649</v>
      </c>
      <c r="E32" s="3">
        <f t="shared" si="4"/>
        <v>450470</v>
      </c>
      <c r="F32" s="3">
        <f t="shared" si="4"/>
        <v>499751</v>
      </c>
      <c r="G32" s="3">
        <f t="shared" si="4"/>
        <v>786063</v>
      </c>
      <c r="H32" s="3">
        <f t="shared" si="4"/>
        <v>1159345</v>
      </c>
      <c r="I32" s="3">
        <f t="shared" si="4"/>
        <v>1558963</v>
      </c>
      <c r="J32" s="3">
        <f t="shared" si="4"/>
        <v>2707542</v>
      </c>
      <c r="K32" s="3">
        <f t="shared" si="4"/>
        <v>3351039</v>
      </c>
      <c r="L32" s="3">
        <f t="shared" si="4"/>
        <v>3599355</v>
      </c>
      <c r="M32" s="3">
        <f t="shared" si="4"/>
        <v>0</v>
      </c>
    </row>
    <row r="33" spans="1:12" x14ac:dyDescent="0.25">
      <c r="A33" t="s">
        <v>53</v>
      </c>
      <c r="C33" s="5">
        <v>0.18640000000000001</v>
      </c>
      <c r="D33" s="5">
        <v>0.2167</v>
      </c>
      <c r="E33" s="5">
        <v>0.2387</v>
      </c>
      <c r="F33" s="5">
        <v>0.31090000000000001</v>
      </c>
      <c r="G33" s="5">
        <v>0.37430000000000002</v>
      </c>
      <c r="H33" s="5">
        <v>0.37219999999999998</v>
      </c>
      <c r="I33" s="5">
        <v>0.51470000000000005</v>
      </c>
      <c r="J33" s="5">
        <v>0.71560000000000001</v>
      </c>
      <c r="K33" s="5">
        <v>0.92269999999999996</v>
      </c>
    </row>
    <row r="37" spans="1:12" x14ac:dyDescent="0.25">
      <c r="A37" t="s">
        <v>164</v>
      </c>
      <c r="C37" s="4">
        <f>C3+C4+C5+C6+C7+C8+C9+C11+C13</f>
        <v>221915</v>
      </c>
      <c r="D37" s="4">
        <f t="shared" ref="D37:L37" si="5">D3+D4+D5+D6+D7+D8+D9+D11+D13</f>
        <v>319393</v>
      </c>
      <c r="E37" s="4">
        <f t="shared" si="5"/>
        <v>434521</v>
      </c>
      <c r="F37" s="4">
        <f t="shared" si="5"/>
        <v>471349</v>
      </c>
      <c r="G37" s="4">
        <f t="shared" si="5"/>
        <v>753354</v>
      </c>
      <c r="H37" s="4">
        <f t="shared" si="5"/>
        <v>1118210</v>
      </c>
      <c r="I37" s="4">
        <f t="shared" si="5"/>
        <v>1509397</v>
      </c>
      <c r="J37" s="4">
        <f t="shared" si="5"/>
        <v>2626662</v>
      </c>
      <c r="K37" s="4">
        <f t="shared" si="5"/>
        <v>3215373</v>
      </c>
      <c r="L37" s="4">
        <f t="shared" si="5"/>
        <v>2064421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opLeftCell="A12" workbookViewId="0">
      <selection activeCell="H28" sqref="H28"/>
    </sheetView>
  </sheetViews>
  <sheetFormatPr defaultRowHeight="15" x14ac:dyDescent="0.25"/>
  <cols>
    <col min="1" max="1" width="65.140625" customWidth="1"/>
    <col min="2" max="2" width="3.85546875" customWidth="1"/>
    <col min="3" max="3" width="10.7109375" style="10" bestFit="1" customWidth="1"/>
    <col min="4" max="4" width="10.5703125" style="10" bestFit="1" customWidth="1"/>
    <col min="5" max="8" width="9.7109375" style="10" bestFit="1" customWidth="1"/>
    <col min="9" max="9" width="9.7109375" style="10" customWidth="1"/>
    <col min="10" max="10" width="9.7109375" style="10" bestFit="1" customWidth="1"/>
    <col min="11" max="11" width="10.42578125" style="10" customWidth="1"/>
    <col min="12" max="13" width="10.28515625" style="10" customWidth="1"/>
  </cols>
  <sheetData>
    <row r="1" spans="1:13" s="1" customFormat="1" x14ac:dyDescent="0.25">
      <c r="A1" s="2" t="s">
        <v>23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3" x14ac:dyDescent="0.25">
      <c r="A2" t="s">
        <v>0</v>
      </c>
      <c r="C2" s="10">
        <v>51779</v>
      </c>
      <c r="D2" s="10">
        <v>72754</v>
      </c>
      <c r="E2" s="10">
        <v>131379</v>
      </c>
      <c r="F2" s="10">
        <v>141526</v>
      </c>
      <c r="G2" s="10">
        <v>170526</v>
      </c>
      <c r="H2" s="10">
        <v>353354</v>
      </c>
      <c r="I2" s="10">
        <v>473557</v>
      </c>
      <c r="J2" s="10">
        <v>693442</v>
      </c>
      <c r="K2" s="10">
        <v>843564</v>
      </c>
      <c r="L2" s="10">
        <v>905304</v>
      </c>
      <c r="M2" s="10">
        <v>904577</v>
      </c>
    </row>
    <row r="3" spans="1:13" x14ac:dyDescent="0.25">
      <c r="A3" t="s">
        <v>1</v>
      </c>
      <c r="C3" s="10">
        <v>-16058</v>
      </c>
      <c r="D3" s="10">
        <v>-26605</v>
      </c>
      <c r="E3" s="10">
        <v>-48922</v>
      </c>
      <c r="F3" s="10">
        <v>-32463</v>
      </c>
      <c r="G3" s="10">
        <v>-41926</v>
      </c>
      <c r="H3" s="10">
        <v>-83163</v>
      </c>
      <c r="I3" s="10">
        <v>-84003</v>
      </c>
      <c r="J3" s="10">
        <v>-137722</v>
      </c>
      <c r="K3" s="10">
        <v>-161323</v>
      </c>
      <c r="L3" s="10">
        <v>-186199</v>
      </c>
      <c r="M3" s="10">
        <v>-160308</v>
      </c>
    </row>
    <row r="4" spans="1:13" s="1" customFormat="1" x14ac:dyDescent="0.25">
      <c r="A4" s="1" t="s">
        <v>2</v>
      </c>
      <c r="C4" s="9">
        <f>C2+C3</f>
        <v>35721</v>
      </c>
      <c r="D4" s="9">
        <f t="shared" ref="D4:M4" si="1">D2+D3</f>
        <v>46149</v>
      </c>
      <c r="E4" s="9">
        <f t="shared" si="1"/>
        <v>82457</v>
      </c>
      <c r="F4" s="9">
        <f t="shared" si="1"/>
        <v>109063</v>
      </c>
      <c r="G4" s="9">
        <f t="shared" si="1"/>
        <v>128600</v>
      </c>
      <c r="H4" s="9">
        <f t="shared" si="1"/>
        <v>270191</v>
      </c>
      <c r="I4" s="9">
        <f t="shared" si="1"/>
        <v>389554</v>
      </c>
      <c r="J4" s="9">
        <f t="shared" si="1"/>
        <v>555720</v>
      </c>
      <c r="K4" s="9">
        <f t="shared" si="1"/>
        <v>682241</v>
      </c>
      <c r="L4" s="9">
        <f t="shared" si="1"/>
        <v>719105</v>
      </c>
      <c r="M4" s="9">
        <f t="shared" si="1"/>
        <v>744269</v>
      </c>
    </row>
    <row r="5" spans="1:13" x14ac:dyDescent="0.25">
      <c r="A5" t="s">
        <v>75</v>
      </c>
      <c r="C5" s="10">
        <v>17013</v>
      </c>
      <c r="D5" s="10">
        <v>20878</v>
      </c>
      <c r="E5" s="10">
        <v>44204</v>
      </c>
      <c r="F5" s="10">
        <v>43733</v>
      </c>
      <c r="G5" s="10">
        <v>61060</v>
      </c>
      <c r="H5" s="10">
        <v>92087</v>
      </c>
      <c r="I5" s="10">
        <v>113697</v>
      </c>
      <c r="J5" s="10">
        <v>152654</v>
      </c>
      <c r="K5" s="10">
        <v>189245</v>
      </c>
      <c r="L5" s="10">
        <v>160489</v>
      </c>
      <c r="M5" s="10">
        <v>202276</v>
      </c>
    </row>
    <row r="6" spans="1:13" x14ac:dyDescent="0.25">
      <c r="A6" t="s">
        <v>75</v>
      </c>
      <c r="C6" s="10">
        <v>-501</v>
      </c>
      <c r="D6" s="10">
        <v>-1107</v>
      </c>
      <c r="E6" s="10">
        <v>-2052</v>
      </c>
      <c r="F6" s="10">
        <v>-944</v>
      </c>
      <c r="G6" s="10">
        <v>-1501</v>
      </c>
      <c r="H6" s="10">
        <v>-1736</v>
      </c>
      <c r="I6" s="10">
        <v>-1679</v>
      </c>
      <c r="J6" s="10">
        <v>-2274</v>
      </c>
      <c r="K6" s="10">
        <v>-3883</v>
      </c>
      <c r="L6" s="10">
        <v>-3267</v>
      </c>
      <c r="M6" s="10">
        <v>-3521</v>
      </c>
    </row>
    <row r="7" spans="1:13" s="1" customFormat="1" x14ac:dyDescent="0.25">
      <c r="A7" s="1" t="s">
        <v>88</v>
      </c>
      <c r="C7" s="9">
        <f>C5+C6</f>
        <v>16512</v>
      </c>
      <c r="D7" s="9">
        <f t="shared" ref="D7:M7" si="2">D5+D6</f>
        <v>19771</v>
      </c>
      <c r="E7" s="9">
        <f t="shared" si="2"/>
        <v>42152</v>
      </c>
      <c r="F7" s="9">
        <f t="shared" si="2"/>
        <v>42789</v>
      </c>
      <c r="G7" s="9">
        <f t="shared" si="2"/>
        <v>59559</v>
      </c>
      <c r="H7" s="9">
        <f t="shared" si="2"/>
        <v>90351</v>
      </c>
      <c r="I7" s="9">
        <f t="shared" si="2"/>
        <v>112018</v>
      </c>
      <c r="J7" s="9">
        <f t="shared" si="2"/>
        <v>150380</v>
      </c>
      <c r="K7" s="9">
        <f t="shared" si="2"/>
        <v>185362</v>
      </c>
      <c r="L7" s="9">
        <f t="shared" si="2"/>
        <v>157222</v>
      </c>
      <c r="M7" s="9">
        <f t="shared" si="2"/>
        <v>198755</v>
      </c>
    </row>
    <row r="8" spans="1:13" x14ac:dyDescent="0.25">
      <c r="A8" t="s">
        <v>76</v>
      </c>
      <c r="C8" s="10">
        <v>2878</v>
      </c>
      <c r="D8" s="10">
        <v>4310</v>
      </c>
      <c r="E8" s="10">
        <v>5066</v>
      </c>
      <c r="F8" s="10">
        <v>3381</v>
      </c>
      <c r="G8" s="10">
        <v>1704</v>
      </c>
      <c r="H8" s="10">
        <v>1459</v>
      </c>
      <c r="I8" s="10">
        <v>1369</v>
      </c>
      <c r="J8" s="10">
        <v>1969</v>
      </c>
      <c r="K8" s="10">
        <v>3682</v>
      </c>
      <c r="L8" s="10">
        <v>0</v>
      </c>
      <c r="M8" s="10">
        <v>0</v>
      </c>
    </row>
    <row r="9" spans="1:13" x14ac:dyDescent="0.25">
      <c r="A9" t="s">
        <v>6</v>
      </c>
      <c r="B9" s="14"/>
      <c r="C9" s="10">
        <v>6907</v>
      </c>
      <c r="D9" s="10">
        <v>35309</v>
      </c>
      <c r="E9" s="10">
        <v>28148</v>
      </c>
      <c r="F9" s="10">
        <v>20209</v>
      </c>
      <c r="G9" s="10">
        <v>41388</v>
      </c>
      <c r="H9" s="10">
        <v>52759</v>
      </c>
      <c r="I9" s="10">
        <v>79859</v>
      </c>
      <c r="J9" s="10">
        <v>139198</v>
      </c>
      <c r="K9" s="10">
        <v>138857</v>
      </c>
      <c r="L9" s="10">
        <v>130274</v>
      </c>
      <c r="M9" s="10">
        <v>144006</v>
      </c>
    </row>
    <row r="10" spans="1:13" x14ac:dyDescent="0.25">
      <c r="A10" t="s">
        <v>77</v>
      </c>
      <c r="C10" s="10">
        <v>328</v>
      </c>
      <c r="D10" s="10">
        <v>613</v>
      </c>
      <c r="E10" s="10">
        <v>448</v>
      </c>
      <c r="F10" s="10">
        <v>453</v>
      </c>
      <c r="G10" s="10">
        <v>682</v>
      </c>
      <c r="H10" s="10">
        <v>1148</v>
      </c>
      <c r="I10" s="10">
        <v>1373</v>
      </c>
      <c r="J10" s="10">
        <v>5</v>
      </c>
      <c r="K10" s="10">
        <v>3487</v>
      </c>
      <c r="L10" s="10">
        <v>0</v>
      </c>
      <c r="M10" s="10">
        <v>0</v>
      </c>
    </row>
    <row r="11" spans="1:13" x14ac:dyDescent="0.25">
      <c r="A11" t="s">
        <v>7</v>
      </c>
      <c r="C11" s="10">
        <v>1567</v>
      </c>
      <c r="D11" s="10">
        <v>1037</v>
      </c>
      <c r="E11" s="10">
        <v>1617</v>
      </c>
      <c r="F11" s="10">
        <v>4267</v>
      </c>
      <c r="G11" s="10">
        <v>2615</v>
      </c>
      <c r="H11" s="10">
        <v>6809</v>
      </c>
      <c r="I11" s="10">
        <v>5430</v>
      </c>
      <c r="J11" s="10">
        <v>10465</v>
      </c>
      <c r="K11" s="10">
        <v>9500</v>
      </c>
      <c r="L11" s="10">
        <v>18062</v>
      </c>
      <c r="M11" s="10">
        <v>25895</v>
      </c>
    </row>
    <row r="12" spans="1:13" x14ac:dyDescent="0.25">
      <c r="A12" t="s">
        <v>97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4140</v>
      </c>
      <c r="M12" s="10">
        <v>3921</v>
      </c>
    </row>
    <row r="13" spans="1:13" x14ac:dyDescent="0.25">
      <c r="A13" t="s">
        <v>98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177854</v>
      </c>
      <c r="M13" s="10">
        <v>0</v>
      </c>
    </row>
    <row r="14" spans="1:13" s="1" customFormat="1" x14ac:dyDescent="0.25">
      <c r="A14" s="1" t="s">
        <v>78</v>
      </c>
      <c r="B14" s="13"/>
      <c r="C14" s="9">
        <f>C11+C10+C9+C8+C7+C12+C13+C4</f>
        <v>63913</v>
      </c>
      <c r="D14" s="9">
        <f t="shared" ref="D14:L14" si="3">D11+D10+D9+D8+D7+D12+D13+D4</f>
        <v>107189</v>
      </c>
      <c r="E14" s="9">
        <f t="shared" si="3"/>
        <v>159888</v>
      </c>
      <c r="F14" s="9">
        <f t="shared" si="3"/>
        <v>180162</v>
      </c>
      <c r="G14" s="9">
        <f t="shared" si="3"/>
        <v>234548</v>
      </c>
      <c r="H14" s="9">
        <f t="shared" si="3"/>
        <v>422717</v>
      </c>
      <c r="I14" s="9">
        <f t="shared" si="3"/>
        <v>589603</v>
      </c>
      <c r="J14" s="9">
        <f t="shared" si="3"/>
        <v>857737</v>
      </c>
      <c r="K14" s="9">
        <f t="shared" si="3"/>
        <v>1023129</v>
      </c>
      <c r="L14" s="9">
        <f t="shared" si="3"/>
        <v>1206657</v>
      </c>
      <c r="M14" s="9">
        <f>M11+M10+M9+M8+M7+M12+M13+M4</f>
        <v>1116846</v>
      </c>
    </row>
    <row r="15" spans="1:13" x14ac:dyDescent="0.25">
      <c r="A15" t="s">
        <v>96</v>
      </c>
      <c r="B15" s="1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138</v>
      </c>
      <c r="J15" s="15">
        <v>94</v>
      </c>
      <c r="K15" s="15">
        <v>184</v>
      </c>
      <c r="L15" s="15">
        <v>291</v>
      </c>
      <c r="M15" s="15">
        <v>267</v>
      </c>
    </row>
    <row r="16" spans="1:13" x14ac:dyDescent="0.25">
      <c r="A16" t="s">
        <v>79</v>
      </c>
      <c r="B16" s="14"/>
      <c r="C16" s="10">
        <v>-591</v>
      </c>
      <c r="D16" s="10">
        <v>-5793</v>
      </c>
      <c r="E16" s="10">
        <v>-9518</v>
      </c>
      <c r="F16" s="10">
        <v>-5762</v>
      </c>
      <c r="G16" s="10">
        <v>-6167</v>
      </c>
      <c r="H16" s="10">
        <v>-25318</v>
      </c>
      <c r="I16" s="10">
        <v>-55326</v>
      </c>
      <c r="J16" s="10">
        <v>-32025</v>
      </c>
      <c r="K16" s="10">
        <v>-115795</v>
      </c>
      <c r="L16" s="10">
        <v>-178597</v>
      </c>
      <c r="M16" s="10">
        <v>-173940</v>
      </c>
    </row>
    <row r="17" spans="1:13" x14ac:dyDescent="0.25">
      <c r="A17" t="s">
        <v>99</v>
      </c>
      <c r="B17" s="14"/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-316359</v>
      </c>
      <c r="M17" s="10">
        <v>-343672</v>
      </c>
    </row>
    <row r="18" spans="1:13" x14ac:dyDescent="0.25">
      <c r="A18" t="s">
        <v>100</v>
      </c>
      <c r="B18" s="14"/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-21534</v>
      </c>
      <c r="M18" s="10">
        <v>-26296</v>
      </c>
    </row>
    <row r="19" spans="1:13" x14ac:dyDescent="0.25">
      <c r="A19" t="s">
        <v>80</v>
      </c>
      <c r="B19" s="14"/>
      <c r="C19" s="10">
        <v>-33143</v>
      </c>
      <c r="D19" s="10">
        <v>-57505</v>
      </c>
      <c r="E19" s="10">
        <v>-77681</v>
      </c>
      <c r="F19" s="10">
        <v>-83742</v>
      </c>
      <c r="G19" s="10">
        <v>-123128</v>
      </c>
      <c r="H19" s="10">
        <v>-211466</v>
      </c>
      <c r="I19" s="10">
        <v>-267061</v>
      </c>
      <c r="J19" s="10">
        <v>-379469</v>
      </c>
      <c r="K19" s="10">
        <v>-449806</v>
      </c>
      <c r="L19" s="10">
        <v>-228468</v>
      </c>
      <c r="M19" s="10">
        <v>-215296</v>
      </c>
    </row>
    <row r="20" spans="1:13" s="1" customFormat="1" x14ac:dyDescent="0.25">
      <c r="A20" s="1" t="s">
        <v>94</v>
      </c>
      <c r="B20" s="13"/>
      <c r="C20" s="9">
        <f>C14+C15+C16+C19+C17+C18</f>
        <v>30179</v>
      </c>
      <c r="D20" s="9">
        <f t="shared" ref="D20:M20" si="4">D14+D15+D16+D19+D17+D18</f>
        <v>43891</v>
      </c>
      <c r="E20" s="9">
        <f t="shared" si="4"/>
        <v>72689</v>
      </c>
      <c r="F20" s="9">
        <f t="shared" si="4"/>
        <v>90658</v>
      </c>
      <c r="G20" s="9">
        <f t="shared" si="4"/>
        <v>105253</v>
      </c>
      <c r="H20" s="9">
        <f t="shared" si="4"/>
        <v>185933</v>
      </c>
      <c r="I20" s="9">
        <f t="shared" si="4"/>
        <v>267354</v>
      </c>
      <c r="J20" s="9">
        <f t="shared" si="4"/>
        <v>446337</v>
      </c>
      <c r="K20" s="9">
        <f t="shared" si="4"/>
        <v>457712</v>
      </c>
      <c r="L20" s="9">
        <f t="shared" si="4"/>
        <v>461990</v>
      </c>
      <c r="M20" s="9">
        <f t="shared" si="4"/>
        <v>357909</v>
      </c>
    </row>
    <row r="21" spans="1:13" x14ac:dyDescent="0.25">
      <c r="A21" t="s">
        <v>103</v>
      </c>
      <c r="B21" s="14"/>
      <c r="C21" s="15">
        <v>0</v>
      </c>
      <c r="D21" s="15">
        <v>0</v>
      </c>
      <c r="E21" s="15">
        <v>0</v>
      </c>
      <c r="F21" s="15">
        <v>51</v>
      </c>
      <c r="G21" s="15">
        <v>281</v>
      </c>
      <c r="H21" s="15">
        <v>293</v>
      </c>
      <c r="I21" s="15">
        <v>520</v>
      </c>
      <c r="J21" s="15">
        <v>604</v>
      </c>
      <c r="K21" s="15">
        <v>848</v>
      </c>
      <c r="L21" s="15">
        <v>686</v>
      </c>
      <c r="M21" s="15">
        <v>474</v>
      </c>
    </row>
    <row r="22" spans="1:13" s="1" customFormat="1" x14ac:dyDescent="0.25">
      <c r="A22" s="1" t="s">
        <v>81</v>
      </c>
      <c r="C22" s="9">
        <f>C20+C21</f>
        <v>30179</v>
      </c>
      <c r="D22" s="9">
        <f t="shared" ref="D22:M22" si="5">D20+D21</f>
        <v>43891</v>
      </c>
      <c r="E22" s="9">
        <f t="shared" si="5"/>
        <v>72689</v>
      </c>
      <c r="F22" s="9">
        <f t="shared" si="5"/>
        <v>90709</v>
      </c>
      <c r="G22" s="9">
        <f t="shared" si="5"/>
        <v>105534</v>
      </c>
      <c r="H22" s="9">
        <f t="shared" si="5"/>
        <v>186226</v>
      </c>
      <c r="I22" s="9">
        <f t="shared" si="5"/>
        <v>267874</v>
      </c>
      <c r="J22" s="9">
        <f t="shared" si="5"/>
        <v>446941</v>
      </c>
      <c r="K22" s="9">
        <f t="shared" si="5"/>
        <v>458560</v>
      </c>
      <c r="L22" s="9">
        <f t="shared" si="5"/>
        <v>462676</v>
      </c>
      <c r="M22" s="9">
        <f t="shared" si="5"/>
        <v>358383</v>
      </c>
    </row>
    <row r="23" spans="1:13" x14ac:dyDescent="0.25">
      <c r="A23" t="s">
        <v>95</v>
      </c>
      <c r="C23" s="10">
        <v>0</v>
      </c>
      <c r="D23" s="10">
        <v>0</v>
      </c>
      <c r="E23" s="10">
        <v>-1641</v>
      </c>
      <c r="F23" s="10">
        <v>-4536</v>
      </c>
      <c r="G23" s="10">
        <v>-5277</v>
      </c>
      <c r="H23" s="10">
        <v>0</v>
      </c>
      <c r="I23" s="10">
        <v>-6652</v>
      </c>
      <c r="J23" s="10">
        <v>-22186</v>
      </c>
      <c r="K23" s="10">
        <v>0</v>
      </c>
      <c r="L23" s="10">
        <v>0</v>
      </c>
      <c r="M23" s="10">
        <v>0</v>
      </c>
    </row>
    <row r="24" spans="1:13" x14ac:dyDescent="0.25">
      <c r="A24" t="s">
        <v>82</v>
      </c>
      <c r="C24" s="10">
        <v>-7830</v>
      </c>
      <c r="D24" s="10">
        <v>-10312</v>
      </c>
      <c r="E24" s="10">
        <v>-17195</v>
      </c>
      <c r="F24" s="10">
        <v>-26056</v>
      </c>
      <c r="G24" s="10">
        <v>-27876</v>
      </c>
      <c r="H24" s="10">
        <v>-53669</v>
      </c>
      <c r="I24" s="10">
        <v>-70589</v>
      </c>
      <c r="J24" s="10">
        <v>-104790</v>
      </c>
      <c r="K24" s="10">
        <v>-137294</v>
      </c>
      <c r="L24" s="10">
        <v>-134780</v>
      </c>
      <c r="M24" s="10">
        <v>-104738</v>
      </c>
    </row>
    <row r="25" spans="1:13" s="1" customFormat="1" x14ac:dyDescent="0.25">
      <c r="A25" s="1" t="s">
        <v>83</v>
      </c>
      <c r="C25" s="9">
        <f>C22+C23+C24</f>
        <v>22349</v>
      </c>
      <c r="D25" s="9">
        <f t="shared" ref="D25:M25" si="6">D22+D23+D24</f>
        <v>33579</v>
      </c>
      <c r="E25" s="9">
        <f t="shared" si="6"/>
        <v>53853</v>
      </c>
      <c r="F25" s="9">
        <f t="shared" si="6"/>
        <v>60117</v>
      </c>
      <c r="G25" s="9">
        <f t="shared" si="6"/>
        <v>72381</v>
      </c>
      <c r="H25" s="9">
        <f t="shared" si="6"/>
        <v>132557</v>
      </c>
      <c r="I25" s="9">
        <f t="shared" si="6"/>
        <v>190633</v>
      </c>
      <c r="J25" s="9">
        <f t="shared" si="6"/>
        <v>319965</v>
      </c>
      <c r="K25" s="9">
        <f t="shared" si="6"/>
        <v>321266</v>
      </c>
      <c r="L25" s="9">
        <f t="shared" si="6"/>
        <v>327896</v>
      </c>
      <c r="M25" s="9">
        <f t="shared" si="6"/>
        <v>253645</v>
      </c>
    </row>
    <row r="26" spans="1:13" x14ac:dyDescent="0.25">
      <c r="A26" t="s">
        <v>84</v>
      </c>
    </row>
    <row r="27" spans="1:13" x14ac:dyDescent="0.25">
      <c r="A27" t="s">
        <v>85</v>
      </c>
      <c r="B27" s="14"/>
      <c r="C27" s="10">
        <v>22349</v>
      </c>
      <c r="D27" s="10">
        <v>34085</v>
      </c>
      <c r="E27" s="10">
        <v>54720</v>
      </c>
      <c r="F27" s="10">
        <v>60117</v>
      </c>
      <c r="G27" s="10">
        <v>72381</v>
      </c>
      <c r="H27" s="10">
        <v>132557</v>
      </c>
      <c r="I27" s="10">
        <v>190633</v>
      </c>
      <c r="J27" s="10">
        <v>319965</v>
      </c>
      <c r="K27" s="10">
        <v>321266</v>
      </c>
      <c r="L27" s="10">
        <v>327896</v>
      </c>
      <c r="M27" s="10">
        <v>253645</v>
      </c>
    </row>
    <row r="28" spans="1:13" x14ac:dyDescent="0.25">
      <c r="A28" t="s">
        <v>72</v>
      </c>
      <c r="D28" s="10">
        <v>-506</v>
      </c>
      <c r="E28" s="10">
        <v>-867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</row>
    <row r="29" spans="1:13" x14ac:dyDescent="0.25">
      <c r="C29" s="10">
        <f>C27+C28</f>
        <v>22349</v>
      </c>
      <c r="D29" s="10">
        <f t="shared" ref="D29:L29" si="7">D27+D28</f>
        <v>33579</v>
      </c>
      <c r="E29" s="10">
        <f t="shared" si="7"/>
        <v>53853</v>
      </c>
      <c r="F29" s="10">
        <f t="shared" si="7"/>
        <v>60117</v>
      </c>
      <c r="G29" s="10">
        <f t="shared" si="7"/>
        <v>72381</v>
      </c>
      <c r="H29" s="10">
        <f t="shared" si="7"/>
        <v>132557</v>
      </c>
      <c r="I29" s="10">
        <f t="shared" si="7"/>
        <v>190633</v>
      </c>
      <c r="J29" s="10">
        <f t="shared" si="7"/>
        <v>319965</v>
      </c>
      <c r="K29" s="10">
        <f t="shared" si="7"/>
        <v>321266</v>
      </c>
      <c r="L29" s="10">
        <f t="shared" si="7"/>
        <v>327896</v>
      </c>
      <c r="M29" s="10">
        <f>M27+M28</f>
        <v>253645</v>
      </c>
    </row>
    <row r="30" spans="1:13" x14ac:dyDescent="0.25">
      <c r="A30" t="s">
        <v>86</v>
      </c>
    </row>
    <row r="31" spans="1:13" x14ac:dyDescent="0.25">
      <c r="A31" t="s">
        <v>21</v>
      </c>
      <c r="C31" s="10">
        <v>14</v>
      </c>
      <c r="D31" s="10">
        <v>21</v>
      </c>
      <c r="E31" s="10">
        <v>26</v>
      </c>
      <c r="F31" s="10">
        <v>26</v>
      </c>
      <c r="G31" s="10">
        <v>31</v>
      </c>
      <c r="H31" s="10">
        <v>45</v>
      </c>
      <c r="I31" s="10">
        <v>65</v>
      </c>
      <c r="J31" s="10">
        <v>109</v>
      </c>
      <c r="K31" s="10">
        <v>110</v>
      </c>
      <c r="L31" s="10">
        <v>112</v>
      </c>
      <c r="M31" s="10">
        <v>87</v>
      </c>
    </row>
    <row r="32" spans="1:13" x14ac:dyDescent="0.25">
      <c r="A32" t="s">
        <v>87</v>
      </c>
      <c r="C32" s="10">
        <v>14</v>
      </c>
      <c r="D32" s="10">
        <v>21</v>
      </c>
      <c r="E32" s="10">
        <v>26</v>
      </c>
      <c r="F32" s="10">
        <v>26</v>
      </c>
      <c r="G32" s="10">
        <v>31</v>
      </c>
      <c r="H32" s="10">
        <v>45</v>
      </c>
      <c r="I32" s="10">
        <v>65</v>
      </c>
      <c r="J32" s="10">
        <v>109</v>
      </c>
      <c r="K32" s="10">
        <v>110</v>
      </c>
      <c r="L32" s="10">
        <v>112</v>
      </c>
      <c r="M32" s="10">
        <v>87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topLeftCell="A17" workbookViewId="0">
      <selection activeCell="C39" sqref="C39:M39"/>
    </sheetView>
  </sheetViews>
  <sheetFormatPr defaultRowHeight="15" x14ac:dyDescent="0.25"/>
  <cols>
    <col min="1" max="1" width="49.42578125" customWidth="1"/>
    <col min="3" max="4" width="11.5703125" style="10" bestFit="1" customWidth="1"/>
    <col min="5" max="13" width="10.5703125" style="10" bestFit="1" customWidth="1"/>
  </cols>
  <sheetData>
    <row r="1" spans="1:13" s="1" customFormat="1" x14ac:dyDescent="0.25">
      <c r="A1" s="2" t="s">
        <v>23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3" s="1" customFormat="1" x14ac:dyDescent="0.25">
      <c r="A2" s="1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t="s">
        <v>25</v>
      </c>
      <c r="C3" s="10">
        <v>48273</v>
      </c>
      <c r="D3" s="10">
        <v>69797</v>
      </c>
      <c r="E3" s="10">
        <v>104162</v>
      </c>
      <c r="F3" s="10">
        <v>144237</v>
      </c>
      <c r="G3" s="10">
        <v>232856</v>
      </c>
      <c r="H3" s="10">
        <v>324180</v>
      </c>
      <c r="I3" s="10">
        <v>427387</v>
      </c>
      <c r="J3" s="10">
        <v>609153</v>
      </c>
      <c r="K3" s="10">
        <v>772942</v>
      </c>
      <c r="L3" s="10">
        <v>3193202</v>
      </c>
      <c r="M3" s="10">
        <v>2952753</v>
      </c>
    </row>
    <row r="4" spans="1:13" x14ac:dyDescent="0.25">
      <c r="A4" t="s">
        <v>58</v>
      </c>
      <c r="C4" s="10">
        <v>86468</v>
      </c>
      <c r="D4" s="10">
        <v>89679</v>
      </c>
      <c r="E4" s="10">
        <v>268534</v>
      </c>
      <c r="F4" s="10">
        <v>468974</v>
      </c>
      <c r="G4" s="10">
        <v>573295</v>
      </c>
      <c r="H4" s="10">
        <v>691405</v>
      </c>
      <c r="I4" s="10">
        <v>984968</v>
      </c>
      <c r="J4" s="10">
        <v>732856</v>
      </c>
      <c r="K4" s="10">
        <v>726726</v>
      </c>
      <c r="L4" s="10">
        <v>0</v>
      </c>
      <c r="M4" s="10">
        <v>0</v>
      </c>
    </row>
    <row r="5" spans="1:13" x14ac:dyDescent="0.25">
      <c r="A5" t="s">
        <v>59</v>
      </c>
      <c r="C5" s="10">
        <v>177580</v>
      </c>
      <c r="D5" s="10">
        <v>232609</v>
      </c>
      <c r="E5" s="10">
        <v>442806</v>
      </c>
      <c r="F5" s="10">
        <v>314235</v>
      </c>
      <c r="G5" s="10">
        <v>359553</v>
      </c>
      <c r="H5" s="10">
        <v>843730</v>
      </c>
      <c r="I5" s="10">
        <v>945729</v>
      </c>
      <c r="J5" s="10">
        <v>1465640</v>
      </c>
      <c r="K5" s="10">
        <v>1450007</v>
      </c>
      <c r="L5" s="10">
        <v>0</v>
      </c>
      <c r="M5" s="10">
        <v>0</v>
      </c>
    </row>
    <row r="6" spans="1:13" x14ac:dyDescent="0.25">
      <c r="A6" t="s">
        <v>60</v>
      </c>
      <c r="C6" s="10">
        <v>8234</v>
      </c>
      <c r="D6" s="10">
        <v>5092</v>
      </c>
      <c r="E6" s="10">
        <v>2540</v>
      </c>
      <c r="F6" s="10">
        <v>1851</v>
      </c>
      <c r="G6" s="10">
        <v>725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</row>
    <row r="7" spans="1:13" x14ac:dyDescent="0.25">
      <c r="A7" t="s">
        <v>61</v>
      </c>
      <c r="C7" s="10">
        <v>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8" spans="1:13" x14ac:dyDescent="0.25">
      <c r="A8" t="s">
        <v>29</v>
      </c>
      <c r="C8" s="10">
        <v>288694</v>
      </c>
      <c r="D8" s="10">
        <v>401531</v>
      </c>
      <c r="E8" s="10">
        <v>456159</v>
      </c>
      <c r="F8" s="10">
        <v>496043</v>
      </c>
      <c r="G8" s="10">
        <v>849893</v>
      </c>
      <c r="H8" s="10">
        <v>1396514</v>
      </c>
      <c r="I8" s="10">
        <v>2126820</v>
      </c>
      <c r="J8" s="10">
        <v>2709517</v>
      </c>
      <c r="K8" s="10">
        <v>3117873</v>
      </c>
      <c r="L8" s="10">
        <v>3480544</v>
      </c>
      <c r="M8" s="10">
        <v>2685468</v>
      </c>
    </row>
    <row r="9" spans="1:13" x14ac:dyDescent="0.25">
      <c r="A9" t="s">
        <v>62</v>
      </c>
      <c r="C9" s="10">
        <v>5804</v>
      </c>
      <c r="D9" s="10">
        <v>35182</v>
      </c>
      <c r="E9" s="10">
        <v>24363</v>
      </c>
      <c r="F9" s="10">
        <v>17360</v>
      </c>
      <c r="G9" s="10">
        <v>10872</v>
      </c>
      <c r="H9" s="10">
        <v>1517</v>
      </c>
      <c r="I9" s="10">
        <v>1522</v>
      </c>
      <c r="J9" s="10">
        <v>1522</v>
      </c>
      <c r="K9" s="10">
        <v>2148</v>
      </c>
      <c r="L9" s="10">
        <v>641010</v>
      </c>
      <c r="M9" s="10">
        <v>2518542</v>
      </c>
    </row>
    <row r="10" spans="1:13" x14ac:dyDescent="0.25">
      <c r="A10" t="s">
        <v>32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 x14ac:dyDescent="0.25">
      <c r="A11" t="s">
        <v>89</v>
      </c>
      <c r="C11" s="10">
        <v>0</v>
      </c>
      <c r="D11" s="10">
        <v>0</v>
      </c>
      <c r="E11" s="10">
        <v>0</v>
      </c>
      <c r="F11" s="10">
        <v>3959</v>
      </c>
      <c r="G11" s="10">
        <v>4240</v>
      </c>
      <c r="H11" s="10">
        <v>5415</v>
      </c>
      <c r="I11" s="10">
        <v>5935</v>
      </c>
      <c r="J11" s="10">
        <v>6539</v>
      </c>
      <c r="K11" s="10">
        <v>7387</v>
      </c>
      <c r="L11" s="10">
        <v>8073</v>
      </c>
      <c r="M11" s="10">
        <v>8547</v>
      </c>
    </row>
    <row r="12" spans="1:13" x14ac:dyDescent="0.25">
      <c r="A12" t="s">
        <v>36</v>
      </c>
      <c r="C12" s="10">
        <v>0</v>
      </c>
      <c r="D12" s="10">
        <v>2190</v>
      </c>
      <c r="E12" s="10">
        <v>3630</v>
      </c>
      <c r="F12" s="10">
        <v>2685</v>
      </c>
      <c r="G12" s="10">
        <v>6107</v>
      </c>
      <c r="H12" s="10">
        <v>4017</v>
      </c>
      <c r="I12" s="10">
        <v>7311</v>
      </c>
      <c r="J12" s="10">
        <v>5699</v>
      </c>
      <c r="K12" s="10">
        <v>8852</v>
      </c>
      <c r="L12" s="10">
        <v>5389</v>
      </c>
      <c r="M12" s="10">
        <v>4182</v>
      </c>
    </row>
    <row r="13" spans="1:13" x14ac:dyDescent="0.25">
      <c r="A13" t="s">
        <v>63</v>
      </c>
      <c r="C13" s="10">
        <v>16932</v>
      </c>
      <c r="D13" s="10">
        <v>24381</v>
      </c>
      <c r="E13" s="10">
        <v>44015</v>
      </c>
      <c r="F13" s="10">
        <v>40450</v>
      </c>
      <c r="G13" s="10">
        <v>45788</v>
      </c>
      <c r="H13" s="10">
        <v>57580</v>
      </c>
      <c r="I13" s="10">
        <v>71914</v>
      </c>
      <c r="J13" s="10">
        <v>133931</v>
      </c>
      <c r="K13" s="10">
        <v>252833</v>
      </c>
      <c r="L13" s="10">
        <v>316661</v>
      </c>
      <c r="M13" s="10">
        <v>456006</v>
      </c>
    </row>
    <row r="14" spans="1:13" x14ac:dyDescent="0.25">
      <c r="A14" t="s">
        <v>93</v>
      </c>
      <c r="C14" s="10">
        <v>970</v>
      </c>
      <c r="D14" s="10">
        <v>918</v>
      </c>
      <c r="E14" s="10">
        <v>1319</v>
      </c>
      <c r="F14" s="10">
        <v>0</v>
      </c>
      <c r="G14" s="10">
        <v>0</v>
      </c>
      <c r="H14" s="10">
        <v>0</v>
      </c>
      <c r="I14" s="10">
        <v>10</v>
      </c>
      <c r="J14" s="10">
        <v>3669</v>
      </c>
      <c r="K14" s="10">
        <v>986</v>
      </c>
      <c r="L14" s="10">
        <v>0</v>
      </c>
      <c r="M14" s="10">
        <v>0</v>
      </c>
    </row>
    <row r="15" spans="1:13" x14ac:dyDescent="0.25">
      <c r="A15" t="s">
        <v>90</v>
      </c>
      <c r="C15" s="10">
        <v>0</v>
      </c>
      <c r="D15" s="10">
        <v>0</v>
      </c>
      <c r="E15" s="10">
        <v>0</v>
      </c>
      <c r="F15" s="10">
        <v>1281</v>
      </c>
      <c r="G15" s="10">
        <v>2313</v>
      </c>
      <c r="H15" s="10">
        <v>2223</v>
      </c>
      <c r="I15" s="10">
        <v>0</v>
      </c>
      <c r="J15" s="10">
        <v>0</v>
      </c>
      <c r="K15" s="10">
        <v>16809</v>
      </c>
      <c r="L15" s="10">
        <v>6003</v>
      </c>
      <c r="M15" s="10">
        <v>28692</v>
      </c>
    </row>
    <row r="16" spans="1:13" x14ac:dyDescent="0.25">
      <c r="A16" t="s">
        <v>101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63726</v>
      </c>
      <c r="M16" s="10">
        <v>34487</v>
      </c>
    </row>
    <row r="17" spans="1:13" x14ac:dyDescent="0.25">
      <c r="A17" t="s">
        <v>33</v>
      </c>
      <c r="C17" s="10">
        <v>35791</v>
      </c>
      <c r="D17" s="10">
        <v>58316</v>
      </c>
      <c r="E17" s="10">
        <v>40665</v>
      </c>
      <c r="F17" s="10">
        <v>30154</v>
      </c>
      <c r="G17" s="10">
        <v>46541</v>
      </c>
      <c r="H17" s="10">
        <v>101489</v>
      </c>
      <c r="I17" s="10">
        <v>122665</v>
      </c>
      <c r="J17" s="10">
        <v>99082</v>
      </c>
      <c r="K17" s="10">
        <v>335247</v>
      </c>
      <c r="L17" s="10">
        <v>342262</v>
      </c>
      <c r="M17" s="10">
        <v>409463</v>
      </c>
    </row>
    <row r="18" spans="1:13" s="1" customFormat="1" x14ac:dyDescent="0.25">
      <c r="A18" s="1" t="s">
        <v>37</v>
      </c>
      <c r="C18" s="9">
        <f>C3+C4+C5+C6+C7+C8+C9+C10+C11+C12+C13+C14+C15+C17+C16</f>
        <v>668749</v>
      </c>
      <c r="D18" s="9">
        <f t="shared" ref="D18:L18" si="1">D3+D4+D5+D6+D7+D8+D9+D10+D11+D12+D13+D14+D15+D17+D16</f>
        <v>919695</v>
      </c>
      <c r="E18" s="9">
        <f t="shared" si="1"/>
        <v>1388193</v>
      </c>
      <c r="F18" s="9">
        <f t="shared" si="1"/>
        <v>1521229</v>
      </c>
      <c r="G18" s="9">
        <f t="shared" si="1"/>
        <v>2132183</v>
      </c>
      <c r="H18" s="9">
        <f t="shared" si="1"/>
        <v>3428070</v>
      </c>
      <c r="I18" s="9">
        <f t="shared" si="1"/>
        <v>4694261</v>
      </c>
      <c r="J18" s="9">
        <f t="shared" si="1"/>
        <v>5767608</v>
      </c>
      <c r="K18" s="9">
        <f t="shared" si="1"/>
        <v>6691810</v>
      </c>
      <c r="L18" s="9">
        <f t="shared" si="1"/>
        <v>8056870</v>
      </c>
      <c r="M18" s="9">
        <f>M3+M4+M5+M6+M7+M8+M9+M10+M11+M12+M13+M14+M15+M17+M16</f>
        <v>9098140</v>
      </c>
    </row>
    <row r="19" spans="1:13" s="1" customFormat="1" x14ac:dyDescent="0.25">
      <c r="A19" s="1" t="s">
        <v>38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t="s">
        <v>64</v>
      </c>
      <c r="C20" s="10">
        <v>59801</v>
      </c>
      <c r="D20" s="10">
        <v>14261</v>
      </c>
      <c r="E20" s="10">
        <v>90127</v>
      </c>
      <c r="F20" s="10">
        <v>69921</v>
      </c>
      <c r="G20" s="10">
        <v>108185</v>
      </c>
      <c r="H20" s="10">
        <v>276362</v>
      </c>
      <c r="I20" s="10">
        <v>519207</v>
      </c>
      <c r="J20" s="10">
        <v>176394</v>
      </c>
      <c r="K20" s="10">
        <v>205123</v>
      </c>
      <c r="L20" s="10">
        <v>542856</v>
      </c>
      <c r="M20" s="10">
        <v>606452</v>
      </c>
    </row>
    <row r="21" spans="1:13" x14ac:dyDescent="0.25">
      <c r="A21" t="s">
        <v>39</v>
      </c>
      <c r="C21" s="10">
        <v>437951</v>
      </c>
      <c r="D21" s="10">
        <v>682705</v>
      </c>
      <c r="E21" s="10">
        <v>922077</v>
      </c>
      <c r="F21" s="10">
        <v>1116332</v>
      </c>
      <c r="G21" s="10">
        <v>1608256</v>
      </c>
      <c r="H21" s="10">
        <v>2464605</v>
      </c>
      <c r="I21" s="10">
        <v>3246674</v>
      </c>
      <c r="J21" s="10">
        <v>4234434</v>
      </c>
      <c r="K21" s="10">
        <v>4837950</v>
      </c>
      <c r="L21" s="10">
        <v>5416916</v>
      </c>
      <c r="M21" s="10">
        <v>6541648</v>
      </c>
    </row>
    <row r="22" spans="1:13" x14ac:dyDescent="0.25">
      <c r="A22" t="s">
        <v>65</v>
      </c>
      <c r="C22" s="10">
        <v>45946</v>
      </c>
      <c r="D22" s="10">
        <v>71868</v>
      </c>
      <c r="E22" s="10">
        <v>84703</v>
      </c>
      <c r="F22" s="10">
        <v>27168</v>
      </c>
      <c r="G22" s="10">
        <v>46053</v>
      </c>
      <c r="H22" s="10">
        <v>94843</v>
      </c>
      <c r="I22" s="10">
        <v>224348</v>
      </c>
      <c r="J22" s="10">
        <v>330142</v>
      </c>
      <c r="K22" s="10">
        <v>437008</v>
      </c>
      <c r="L22" s="10">
        <v>893477</v>
      </c>
      <c r="M22" s="10">
        <v>679732</v>
      </c>
    </row>
    <row r="23" spans="1:13" x14ac:dyDescent="0.25">
      <c r="A23" t="s">
        <v>91</v>
      </c>
      <c r="C23" s="10">
        <v>1764</v>
      </c>
      <c r="D23" s="10">
        <v>557</v>
      </c>
      <c r="E23" s="10">
        <v>1147</v>
      </c>
      <c r="F23" s="10">
        <v>0</v>
      </c>
      <c r="G23" s="10">
        <v>0</v>
      </c>
      <c r="H23" s="10">
        <v>0</v>
      </c>
      <c r="I23" s="10">
        <v>4981</v>
      </c>
      <c r="J23" s="10">
        <v>1088</v>
      </c>
      <c r="K23" s="10">
        <v>0</v>
      </c>
      <c r="L23" s="10">
        <v>0</v>
      </c>
      <c r="M23" s="10">
        <v>0</v>
      </c>
    </row>
    <row r="24" spans="1:13" x14ac:dyDescent="0.25">
      <c r="A24" t="s">
        <v>92</v>
      </c>
      <c r="C24" s="10">
        <v>2960</v>
      </c>
      <c r="D24" s="10">
        <v>3784</v>
      </c>
      <c r="E24" s="10">
        <v>2227</v>
      </c>
      <c r="F24" s="10">
        <v>4133</v>
      </c>
      <c r="G24" s="10">
        <v>3963</v>
      </c>
      <c r="H24" s="10">
        <v>3958</v>
      </c>
      <c r="I24" s="10">
        <v>0</v>
      </c>
      <c r="J24" s="10">
        <v>0</v>
      </c>
      <c r="K24" s="10">
        <v>0</v>
      </c>
      <c r="L24" s="10">
        <v>6801</v>
      </c>
      <c r="M24" s="10">
        <v>30160</v>
      </c>
    </row>
    <row r="25" spans="1:13" x14ac:dyDescent="0.25">
      <c r="A25" t="s">
        <v>66</v>
      </c>
      <c r="C25" s="10">
        <v>55661</v>
      </c>
      <c r="D25" s="10">
        <v>61782</v>
      </c>
      <c r="E25" s="10">
        <v>82499</v>
      </c>
      <c r="F25" s="10">
        <v>76029</v>
      </c>
      <c r="G25" s="10">
        <v>103127</v>
      </c>
      <c r="H25" s="10">
        <v>132090</v>
      </c>
      <c r="I25" s="10">
        <v>138122</v>
      </c>
      <c r="J25" s="10">
        <v>227127</v>
      </c>
      <c r="K25" s="10">
        <v>321976</v>
      </c>
      <c r="L25" s="10">
        <v>232744</v>
      </c>
      <c r="M25" s="10">
        <v>203221</v>
      </c>
    </row>
    <row r="26" spans="1:13" s="1" customFormat="1" x14ac:dyDescent="0.25">
      <c r="A26" s="1" t="s">
        <v>44</v>
      </c>
      <c r="C26" s="9">
        <f>C20+C21+C22+C23+C24+C25</f>
        <v>604083</v>
      </c>
      <c r="D26" s="9">
        <f t="shared" ref="D26:M26" si="2">D20+D21+D22+D23+D24+D25</f>
        <v>834957</v>
      </c>
      <c r="E26" s="9">
        <f t="shared" si="2"/>
        <v>1182780</v>
      </c>
      <c r="F26" s="9">
        <f t="shared" si="2"/>
        <v>1293583</v>
      </c>
      <c r="G26" s="9">
        <f t="shared" si="2"/>
        <v>1869584</v>
      </c>
      <c r="H26" s="9">
        <f t="shared" si="2"/>
        <v>2971858</v>
      </c>
      <c r="I26" s="9">
        <f t="shared" si="2"/>
        <v>4133332</v>
      </c>
      <c r="J26" s="9">
        <f t="shared" si="2"/>
        <v>4969185</v>
      </c>
      <c r="K26" s="9">
        <f t="shared" si="2"/>
        <v>5802057</v>
      </c>
      <c r="L26" s="9">
        <f t="shared" si="2"/>
        <v>7092794</v>
      </c>
      <c r="M26" s="9">
        <f t="shared" si="2"/>
        <v>8061213</v>
      </c>
    </row>
    <row r="27" spans="1:13" s="1" customFormat="1" x14ac:dyDescent="0.25">
      <c r="A27" s="1" t="s">
        <v>67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x14ac:dyDescent="0.25">
      <c r="A28" t="s">
        <v>68</v>
      </c>
      <c r="C28" s="10">
        <v>16400</v>
      </c>
      <c r="D28" s="10">
        <v>16400</v>
      </c>
      <c r="E28" s="10">
        <v>100000</v>
      </c>
      <c r="F28" s="10">
        <v>100000</v>
      </c>
      <c r="G28" s="10">
        <v>100000</v>
      </c>
      <c r="H28" s="10">
        <v>226641</v>
      </c>
      <c r="I28" s="10">
        <v>226641</v>
      </c>
      <c r="J28" s="10">
        <v>226641</v>
      </c>
      <c r="K28" s="10">
        <v>226641</v>
      </c>
      <c r="L28" s="10">
        <v>226641</v>
      </c>
      <c r="M28" s="10">
        <v>226641</v>
      </c>
    </row>
    <row r="29" spans="1:13" x14ac:dyDescent="0.25">
      <c r="A29" t="s">
        <v>69</v>
      </c>
      <c r="C29" s="10">
        <v>23496</v>
      </c>
      <c r="D29" s="10">
        <v>41619</v>
      </c>
      <c r="E29" s="10">
        <v>59041</v>
      </c>
      <c r="F29" s="10">
        <v>72566</v>
      </c>
      <c r="G29" s="10">
        <v>88086</v>
      </c>
      <c r="H29" s="10">
        <v>85780</v>
      </c>
      <c r="I29" s="10">
        <v>132976</v>
      </c>
      <c r="J29" s="10">
        <v>264393</v>
      </c>
      <c r="K29" s="10">
        <v>272852</v>
      </c>
      <c r="L29" s="10">
        <v>271445</v>
      </c>
      <c r="M29" s="10">
        <v>208393</v>
      </c>
    </row>
    <row r="30" spans="1:13" x14ac:dyDescent="0.25">
      <c r="A30" t="s">
        <v>102</v>
      </c>
      <c r="C30" s="10">
        <v>1602</v>
      </c>
      <c r="D30" s="10">
        <v>1595</v>
      </c>
      <c r="E30" s="10">
        <v>15491</v>
      </c>
      <c r="F30" s="10">
        <v>15989</v>
      </c>
      <c r="G30" s="10">
        <v>24587</v>
      </c>
      <c r="H30" s="10">
        <v>12939</v>
      </c>
      <c r="I30" s="10">
        <v>12059</v>
      </c>
      <c r="J30" s="10">
        <v>55676</v>
      </c>
      <c r="K30" s="10">
        <v>57390</v>
      </c>
      <c r="L30" s="10">
        <v>50129</v>
      </c>
      <c r="M30" s="10">
        <v>109782</v>
      </c>
    </row>
    <row r="31" spans="1:13" x14ac:dyDescent="0.25">
      <c r="A31" t="s">
        <v>47</v>
      </c>
      <c r="C31" s="10">
        <v>18747</v>
      </c>
      <c r="D31" s="10">
        <v>22965</v>
      </c>
      <c r="E31" s="10">
        <v>29654</v>
      </c>
      <c r="F31" s="10">
        <v>36980</v>
      </c>
      <c r="G31" s="10">
        <v>45743</v>
      </c>
      <c r="H31" s="10">
        <v>117483</v>
      </c>
      <c r="I31" s="10">
        <v>164001</v>
      </c>
      <c r="J31" s="10">
        <v>241443</v>
      </c>
      <c r="K31" s="10">
        <v>282412</v>
      </c>
      <c r="L31" s="10">
        <v>323124</v>
      </c>
      <c r="M31" s="10">
        <v>355064</v>
      </c>
    </row>
    <row r="32" spans="1:13" x14ac:dyDescent="0.25">
      <c r="A32" t="s">
        <v>70</v>
      </c>
      <c r="C32" s="10">
        <v>4421</v>
      </c>
      <c r="D32" s="10">
        <v>2781</v>
      </c>
      <c r="E32" s="10">
        <v>2716</v>
      </c>
      <c r="F32" s="10">
        <v>2111</v>
      </c>
      <c r="G32" s="10">
        <v>4183</v>
      </c>
      <c r="H32" s="10">
        <v>13369</v>
      </c>
      <c r="I32" s="10">
        <v>25252</v>
      </c>
      <c r="J32" s="10">
        <v>10270</v>
      </c>
      <c r="K32" s="10">
        <v>50458</v>
      </c>
      <c r="L32" s="10">
        <v>92737</v>
      </c>
      <c r="M32" s="10">
        <v>137047</v>
      </c>
    </row>
    <row r="33" spans="1:13" s="1" customFormat="1" x14ac:dyDescent="0.25">
      <c r="A33" s="1" t="s">
        <v>71</v>
      </c>
      <c r="C33" s="9">
        <f>C28+C29+C30+C31+C32</f>
        <v>64666</v>
      </c>
      <c r="D33" s="9">
        <f t="shared" ref="D33:M33" si="3">D28+D29+D30+D31+D32</f>
        <v>85360</v>
      </c>
      <c r="E33" s="9">
        <f t="shared" si="3"/>
        <v>206902</v>
      </c>
      <c r="F33" s="9">
        <f t="shared" si="3"/>
        <v>227646</v>
      </c>
      <c r="G33" s="9">
        <f t="shared" si="3"/>
        <v>262599</v>
      </c>
      <c r="H33" s="9">
        <f t="shared" si="3"/>
        <v>456212</v>
      </c>
      <c r="I33" s="9">
        <f t="shared" si="3"/>
        <v>560929</v>
      </c>
      <c r="J33" s="9">
        <f t="shared" si="3"/>
        <v>798423</v>
      </c>
      <c r="K33" s="9">
        <f t="shared" si="3"/>
        <v>889753</v>
      </c>
      <c r="L33" s="9">
        <f t="shared" si="3"/>
        <v>964076</v>
      </c>
      <c r="M33" s="9">
        <f t="shared" si="3"/>
        <v>1036927</v>
      </c>
    </row>
    <row r="34" spans="1:13" s="1" customFormat="1" x14ac:dyDescent="0.25">
      <c r="A34" s="1" t="s">
        <v>72</v>
      </c>
      <c r="C34" s="9">
        <v>0</v>
      </c>
      <c r="D34" s="9">
        <v>-622</v>
      </c>
      <c r="E34" s="9">
        <v>-1489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</row>
    <row r="35" spans="1:13" s="1" customFormat="1" x14ac:dyDescent="0.25">
      <c r="A35" s="1" t="s">
        <v>73</v>
      </c>
      <c r="C35" s="9">
        <f>C33+C34</f>
        <v>64666</v>
      </c>
      <c r="D35" s="9">
        <f t="shared" ref="D35:M35" si="4">D33+D34</f>
        <v>84738</v>
      </c>
      <c r="E35" s="9">
        <f t="shared" si="4"/>
        <v>205413</v>
      </c>
      <c r="F35" s="9">
        <f t="shared" si="4"/>
        <v>227646</v>
      </c>
      <c r="G35" s="9">
        <f t="shared" si="4"/>
        <v>262599</v>
      </c>
      <c r="H35" s="9">
        <f t="shared" si="4"/>
        <v>456212</v>
      </c>
      <c r="I35" s="9">
        <f t="shared" si="4"/>
        <v>560929</v>
      </c>
      <c r="J35" s="9">
        <f t="shared" si="4"/>
        <v>798423</v>
      </c>
      <c r="K35" s="9">
        <f t="shared" si="4"/>
        <v>889753</v>
      </c>
      <c r="L35" s="9">
        <f t="shared" si="4"/>
        <v>964076</v>
      </c>
      <c r="M35" s="9">
        <f t="shared" si="4"/>
        <v>1036927</v>
      </c>
    </row>
    <row r="36" spans="1:13" s="1" customFormat="1" x14ac:dyDescent="0.25">
      <c r="A36" s="1" t="s">
        <v>74</v>
      </c>
      <c r="C36" s="9">
        <f>C26+C35</f>
        <v>668749</v>
      </c>
      <c r="D36" s="9">
        <f t="shared" ref="D36:M36" si="5">D26+D35</f>
        <v>919695</v>
      </c>
      <c r="E36" s="9">
        <f t="shared" si="5"/>
        <v>1388193</v>
      </c>
      <c r="F36" s="9">
        <f t="shared" si="5"/>
        <v>1521229</v>
      </c>
      <c r="G36" s="9">
        <f t="shared" si="5"/>
        <v>2132183</v>
      </c>
      <c r="H36" s="9">
        <f t="shared" si="5"/>
        <v>3428070</v>
      </c>
      <c r="I36" s="9">
        <f t="shared" si="5"/>
        <v>4694261</v>
      </c>
      <c r="J36" s="9">
        <f t="shared" si="5"/>
        <v>5767608</v>
      </c>
      <c r="K36" s="9">
        <f t="shared" si="5"/>
        <v>6691810</v>
      </c>
      <c r="L36" s="9">
        <f t="shared" si="5"/>
        <v>8056870</v>
      </c>
      <c r="M36" s="9">
        <f t="shared" si="5"/>
        <v>9098140</v>
      </c>
    </row>
    <row r="37" spans="1:13" s="1" customForma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9" spans="1:13" x14ac:dyDescent="0.25">
      <c r="A39" s="1" t="s">
        <v>163</v>
      </c>
      <c r="C39" s="10">
        <f>C3+C4+C5+C6+C7+C8+C9+C10+C11+C11+C14+C15+C17</f>
        <v>651817</v>
      </c>
      <c r="D39" s="10">
        <f t="shared" ref="D39:M39" si="6">D3+D4+D5+D6+D7+D8+D9+D10+D11+D11+D14+D15+D17</f>
        <v>893124</v>
      </c>
      <c r="E39" s="10">
        <f t="shared" si="6"/>
        <v>1340548</v>
      </c>
      <c r="F39" s="10">
        <f t="shared" si="6"/>
        <v>1482053</v>
      </c>
      <c r="G39" s="10">
        <f t="shared" si="6"/>
        <v>2084528</v>
      </c>
      <c r="H39" s="10">
        <f t="shared" si="6"/>
        <v>3371888</v>
      </c>
      <c r="I39" s="10">
        <f t="shared" si="6"/>
        <v>4620971</v>
      </c>
      <c r="J39" s="10">
        <f t="shared" si="6"/>
        <v>5634517</v>
      </c>
      <c r="K39" s="10">
        <f t="shared" si="6"/>
        <v>6437512</v>
      </c>
      <c r="L39" s="10">
        <f t="shared" si="6"/>
        <v>7679167</v>
      </c>
      <c r="M39" s="10">
        <f t="shared" si="6"/>
        <v>8612012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topLeftCell="C10" workbookViewId="0">
      <selection activeCell="E31" sqref="E31"/>
    </sheetView>
  </sheetViews>
  <sheetFormatPr defaultRowHeight="15" x14ac:dyDescent="0.25"/>
  <cols>
    <col min="1" max="1" width="56.28515625" customWidth="1"/>
    <col min="2" max="2" width="6.28515625" customWidth="1"/>
    <col min="3" max="13" width="16.5703125" style="10" customWidth="1"/>
  </cols>
  <sheetData>
    <row r="1" spans="1:13" s="1" customFormat="1" x14ac:dyDescent="0.25">
      <c r="A1" s="2" t="s">
        <v>129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3" x14ac:dyDescent="0.25">
      <c r="A2" t="s">
        <v>0</v>
      </c>
      <c r="C2" s="10">
        <v>112452442</v>
      </c>
      <c r="D2" s="10">
        <v>181663097</v>
      </c>
      <c r="E2" s="10">
        <v>266018982</v>
      </c>
      <c r="F2" s="10">
        <v>387483</v>
      </c>
      <c r="G2" s="10">
        <v>256619</v>
      </c>
      <c r="H2" s="10">
        <v>376092</v>
      </c>
      <c r="I2" s="10">
        <v>552063</v>
      </c>
      <c r="J2" s="10">
        <v>690708</v>
      </c>
      <c r="K2" s="10">
        <v>839115</v>
      </c>
      <c r="L2" s="10">
        <v>1019655</v>
      </c>
    </row>
    <row r="3" spans="1:13" x14ac:dyDescent="0.25">
      <c r="A3" t="s">
        <v>1</v>
      </c>
      <c r="C3" s="10">
        <v>-22347443</v>
      </c>
      <c r="D3" s="10">
        <v>-49610404</v>
      </c>
      <c r="E3" s="10">
        <v>-134311684</v>
      </c>
      <c r="F3" s="10">
        <v>-103195</v>
      </c>
      <c r="G3" s="10">
        <v>-49735</v>
      </c>
      <c r="H3" s="10">
        <v>-50917</v>
      </c>
      <c r="I3" s="10">
        <v>-92104</v>
      </c>
      <c r="J3" s="10">
        <v>-92982</v>
      </c>
      <c r="K3" s="10">
        <v>-107571</v>
      </c>
      <c r="L3" s="10">
        <v>-133848</v>
      </c>
    </row>
    <row r="4" spans="1:13" s="1" customFormat="1" x14ac:dyDescent="0.25">
      <c r="A4" s="1" t="s">
        <v>2</v>
      </c>
      <c r="C4" s="9">
        <f>C2+C3</f>
        <v>90104999</v>
      </c>
      <c r="D4" s="9">
        <f t="shared" ref="D4:M4" si="1">D2+D3</f>
        <v>132052693</v>
      </c>
      <c r="E4" s="9">
        <f t="shared" si="1"/>
        <v>131707298</v>
      </c>
      <c r="F4" s="9">
        <f t="shared" si="1"/>
        <v>284288</v>
      </c>
      <c r="G4" s="9">
        <f t="shared" si="1"/>
        <v>206884</v>
      </c>
      <c r="H4" s="9">
        <f t="shared" si="1"/>
        <v>325175</v>
      </c>
      <c r="I4" s="9">
        <f t="shared" si="1"/>
        <v>459959</v>
      </c>
      <c r="J4" s="9">
        <f t="shared" si="1"/>
        <v>597726</v>
      </c>
      <c r="K4" s="9">
        <f t="shared" si="1"/>
        <v>731544</v>
      </c>
      <c r="L4" s="9">
        <f t="shared" si="1"/>
        <v>885807</v>
      </c>
      <c r="M4" s="9">
        <f t="shared" si="1"/>
        <v>0</v>
      </c>
    </row>
    <row r="5" spans="1:13" x14ac:dyDescent="0.25">
      <c r="A5" t="s">
        <v>3</v>
      </c>
      <c r="C5" s="10">
        <v>36068318</v>
      </c>
      <c r="D5" s="10">
        <v>48215588</v>
      </c>
      <c r="E5" s="10">
        <v>56636297</v>
      </c>
      <c r="F5" s="10">
        <v>48561</v>
      </c>
      <c r="G5" s="10">
        <v>67258</v>
      </c>
      <c r="H5" s="10">
        <v>76535</v>
      </c>
      <c r="I5" s="10">
        <v>88566</v>
      </c>
      <c r="J5" s="10">
        <v>114392</v>
      </c>
      <c r="K5" s="10">
        <v>132374</v>
      </c>
      <c r="L5" s="10">
        <v>174585</v>
      </c>
    </row>
    <row r="6" spans="1:13" x14ac:dyDescent="0.25">
      <c r="A6" t="s">
        <v>4</v>
      </c>
      <c r="C6" s="10">
        <v>-114668</v>
      </c>
      <c r="D6" s="10">
        <v>-484437</v>
      </c>
      <c r="E6" s="10">
        <v>-813269</v>
      </c>
      <c r="F6" s="10">
        <v>-2765</v>
      </c>
      <c r="G6" s="10">
        <v>-2730</v>
      </c>
      <c r="H6" s="10">
        <v>-7347</v>
      </c>
      <c r="I6" s="10">
        <v>-11419</v>
      </c>
      <c r="J6" s="10">
        <v>-22422</v>
      </c>
      <c r="K6" s="10">
        <v>-24183</v>
      </c>
      <c r="L6" s="10">
        <v>-32726</v>
      </c>
    </row>
    <row r="7" spans="1:13" s="1" customFormat="1" x14ac:dyDescent="0.25">
      <c r="A7" s="1" t="s">
        <v>104</v>
      </c>
      <c r="C7" s="9">
        <f>C5+C6</f>
        <v>35953650</v>
      </c>
      <c r="D7" s="9">
        <f t="shared" ref="D7:M7" si="2">D5+D6</f>
        <v>47731151</v>
      </c>
      <c r="E7" s="9">
        <f t="shared" si="2"/>
        <v>55823028</v>
      </c>
      <c r="F7" s="9">
        <f t="shared" si="2"/>
        <v>45796</v>
      </c>
      <c r="G7" s="9">
        <f t="shared" si="2"/>
        <v>64528</v>
      </c>
      <c r="H7" s="9">
        <f t="shared" si="2"/>
        <v>69188</v>
      </c>
      <c r="I7" s="9">
        <f t="shared" si="2"/>
        <v>77147</v>
      </c>
      <c r="J7" s="9">
        <f t="shared" si="2"/>
        <v>91970</v>
      </c>
      <c r="K7" s="9">
        <f t="shared" si="2"/>
        <v>108191</v>
      </c>
      <c r="L7" s="9">
        <f t="shared" si="2"/>
        <v>141859</v>
      </c>
      <c r="M7" s="9">
        <f t="shared" si="2"/>
        <v>0</v>
      </c>
    </row>
    <row r="8" spans="1:13" x14ac:dyDescent="0.25">
      <c r="A8" t="s">
        <v>6</v>
      </c>
      <c r="C8" s="10">
        <v>1799348</v>
      </c>
      <c r="D8" s="10">
        <v>3750900</v>
      </c>
      <c r="E8" s="10">
        <v>10500824</v>
      </c>
      <c r="F8" s="10">
        <v>-3091</v>
      </c>
      <c r="G8" s="10">
        <v>13485</v>
      </c>
      <c r="H8" s="10">
        <v>16580</v>
      </c>
      <c r="I8" s="10">
        <v>26842</v>
      </c>
      <c r="J8" s="10">
        <v>37758</v>
      </c>
      <c r="K8" s="10">
        <v>16561</v>
      </c>
      <c r="L8" s="10">
        <v>27349</v>
      </c>
    </row>
    <row r="9" spans="1:13" x14ac:dyDescent="0.25">
      <c r="A9" t="s">
        <v>7</v>
      </c>
      <c r="C9" s="10">
        <v>19240460</v>
      </c>
      <c r="D9" s="10">
        <v>3026832</v>
      </c>
      <c r="E9" s="10">
        <v>4192701</v>
      </c>
      <c r="F9" s="10">
        <v>3805</v>
      </c>
      <c r="G9" s="10">
        <v>3652</v>
      </c>
      <c r="H9" s="10">
        <v>7181</v>
      </c>
      <c r="I9" s="10">
        <v>4241</v>
      </c>
      <c r="J9" s="10">
        <v>3739</v>
      </c>
      <c r="K9" s="10">
        <v>6995</v>
      </c>
      <c r="L9" s="10">
        <v>16039</v>
      </c>
    </row>
    <row r="10" spans="1:13" s="1" customFormat="1" x14ac:dyDescent="0.25">
      <c r="A10" s="1" t="s">
        <v>105</v>
      </c>
      <c r="C10" s="9">
        <f>C4+C7+C8+C9</f>
        <v>147098457</v>
      </c>
      <c r="D10" s="9">
        <f t="shared" ref="D10:M10" si="3">D4+D7+D8+D9</f>
        <v>186561576</v>
      </c>
      <c r="E10" s="9">
        <f t="shared" si="3"/>
        <v>202223851</v>
      </c>
      <c r="F10" s="9">
        <f t="shared" si="3"/>
        <v>330798</v>
      </c>
      <c r="G10" s="9">
        <f t="shared" si="3"/>
        <v>288549</v>
      </c>
      <c r="H10" s="9">
        <f t="shared" si="3"/>
        <v>418124</v>
      </c>
      <c r="I10" s="9">
        <f t="shared" si="3"/>
        <v>568189</v>
      </c>
      <c r="J10" s="9">
        <f t="shared" si="3"/>
        <v>731193</v>
      </c>
      <c r="K10" s="9">
        <f t="shared" si="3"/>
        <v>863291</v>
      </c>
      <c r="L10" s="9">
        <f t="shared" si="3"/>
        <v>1071054</v>
      </c>
      <c r="M10" s="9">
        <f t="shared" si="3"/>
        <v>0</v>
      </c>
    </row>
    <row r="11" spans="1:13" x14ac:dyDescent="0.25">
      <c r="A11" t="s">
        <v>106</v>
      </c>
      <c r="C11" s="10">
        <v>-647915</v>
      </c>
      <c r="D11" s="10">
        <v>-8784170</v>
      </c>
      <c r="E11" s="10">
        <v>-36675111</v>
      </c>
      <c r="F11" s="10">
        <v>-70931</v>
      </c>
      <c r="G11" s="10">
        <v>-10650</v>
      </c>
      <c r="H11" s="10">
        <v>-10585</v>
      </c>
      <c r="I11" s="10">
        <v>10569</v>
      </c>
      <c r="J11" s="10">
        <v>-23832</v>
      </c>
      <c r="K11" s="10">
        <v>-93492</v>
      </c>
      <c r="L11" s="10">
        <v>-27160</v>
      </c>
    </row>
    <row r="12" spans="1:13" s="1" customFormat="1" x14ac:dyDescent="0.25">
      <c r="A12" s="1" t="s">
        <v>10</v>
      </c>
      <c r="C12" s="9">
        <f>C10+C11</f>
        <v>146450542</v>
      </c>
      <c r="D12" s="9">
        <f t="shared" ref="D12:M12" si="4">D10+D11</f>
        <v>177777406</v>
      </c>
      <c r="E12" s="9">
        <f t="shared" si="4"/>
        <v>165548740</v>
      </c>
      <c r="F12" s="9">
        <f t="shared" si="4"/>
        <v>259867</v>
      </c>
      <c r="G12" s="9">
        <f t="shared" si="4"/>
        <v>277899</v>
      </c>
      <c r="H12" s="9">
        <f t="shared" si="4"/>
        <v>407539</v>
      </c>
      <c r="I12" s="9">
        <f t="shared" si="4"/>
        <v>578758</v>
      </c>
      <c r="J12" s="9">
        <f t="shared" si="4"/>
        <v>707361</v>
      </c>
      <c r="K12" s="9">
        <f t="shared" si="4"/>
        <v>769799</v>
      </c>
      <c r="L12" s="9">
        <f t="shared" si="4"/>
        <v>1043894</v>
      </c>
      <c r="M12" s="9">
        <f t="shared" si="4"/>
        <v>0</v>
      </c>
    </row>
    <row r="13" spans="1:13" x14ac:dyDescent="0.25">
      <c r="A13" t="s">
        <v>11</v>
      </c>
      <c r="C13" s="10">
        <v>-58026185</v>
      </c>
      <c r="D13" s="10">
        <v>-67925902</v>
      </c>
      <c r="E13" s="10">
        <v>-85252755</v>
      </c>
      <c r="F13" s="10">
        <v>-168554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-305931</v>
      </c>
    </row>
    <row r="14" spans="1:13" x14ac:dyDescent="0.25">
      <c r="A14" t="s">
        <v>107</v>
      </c>
      <c r="C14" s="10">
        <v>-5931005</v>
      </c>
      <c r="D14" s="10">
        <v>-7514042</v>
      </c>
      <c r="E14" s="10">
        <v>-7797596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-41325</v>
      </c>
    </row>
    <row r="15" spans="1:13" x14ac:dyDescent="0.25">
      <c r="A15" t="s">
        <v>108</v>
      </c>
      <c r="C15" s="10">
        <v>-35765795</v>
      </c>
      <c r="D15" s="10">
        <v>-43499721</v>
      </c>
      <c r="E15" s="10">
        <v>-47607243</v>
      </c>
      <c r="F15" s="10">
        <v>0</v>
      </c>
      <c r="G15" s="10">
        <v>-251141</v>
      </c>
      <c r="H15" s="10">
        <v>-221286</v>
      </c>
      <c r="I15" s="10">
        <v>-270394</v>
      </c>
      <c r="J15" s="10">
        <v>-428230</v>
      </c>
      <c r="K15" s="10">
        <v>-425752</v>
      </c>
      <c r="L15" s="10">
        <v>-242066</v>
      </c>
    </row>
    <row r="16" spans="1:13" s="1" customFormat="1" x14ac:dyDescent="0.25">
      <c r="A16" s="1" t="s">
        <v>15</v>
      </c>
      <c r="C16" s="9">
        <f>C12+C13+C14+C15</f>
        <v>46727557</v>
      </c>
      <c r="D16" s="9">
        <f t="shared" ref="D16:M16" si="5">D12+D13+D14+D15</f>
        <v>58837741</v>
      </c>
      <c r="E16" s="9">
        <f t="shared" si="5"/>
        <v>24891146</v>
      </c>
      <c r="F16" s="9">
        <f t="shared" si="5"/>
        <v>91313</v>
      </c>
      <c r="G16" s="9">
        <f t="shared" si="5"/>
        <v>26758</v>
      </c>
      <c r="H16" s="9">
        <f t="shared" si="5"/>
        <v>186253</v>
      </c>
      <c r="I16" s="9">
        <f t="shared" si="5"/>
        <v>308364</v>
      </c>
      <c r="J16" s="9">
        <f t="shared" si="5"/>
        <v>279131</v>
      </c>
      <c r="K16" s="9">
        <f t="shared" si="5"/>
        <v>344047</v>
      </c>
      <c r="L16" s="9">
        <f t="shared" si="5"/>
        <v>454572</v>
      </c>
      <c r="M16" s="9">
        <f t="shared" si="5"/>
        <v>0</v>
      </c>
    </row>
    <row r="17" spans="1:13" x14ac:dyDescent="0.25">
      <c r="A17" t="s">
        <v>96</v>
      </c>
      <c r="C17" s="10">
        <v>233747</v>
      </c>
      <c r="D17" s="10">
        <v>257891</v>
      </c>
      <c r="E17" s="10">
        <v>270833</v>
      </c>
      <c r="F17" s="10">
        <v>0</v>
      </c>
      <c r="G17" s="10">
        <v>0</v>
      </c>
      <c r="H17" s="10">
        <v>0</v>
      </c>
      <c r="I17" s="10">
        <v>0</v>
      </c>
      <c r="J17" s="10">
        <v>100058</v>
      </c>
      <c r="K17" s="10">
        <v>2715</v>
      </c>
      <c r="L17" s="10">
        <v>1803</v>
      </c>
    </row>
    <row r="18" spans="1:13" x14ac:dyDescent="0.25">
      <c r="A18" t="s">
        <v>130</v>
      </c>
      <c r="C18" s="10">
        <v>0</v>
      </c>
      <c r="D18" s="10">
        <v>0</v>
      </c>
      <c r="E18" s="10">
        <v>0</v>
      </c>
      <c r="F18" s="10">
        <v>0</v>
      </c>
      <c r="G18" s="10">
        <v>4321</v>
      </c>
      <c r="H18" s="10">
        <v>6600</v>
      </c>
      <c r="I18" s="10">
        <v>8695</v>
      </c>
      <c r="J18" s="10">
        <v>15792</v>
      </c>
      <c r="K18" s="10">
        <v>14039</v>
      </c>
      <c r="L18" s="10">
        <v>10619</v>
      </c>
    </row>
    <row r="19" spans="1:13" s="1" customFormat="1" x14ac:dyDescent="0.25">
      <c r="A19" s="1" t="s">
        <v>109</v>
      </c>
      <c r="C19" s="9">
        <f>C16+C17+C18</f>
        <v>46961304</v>
      </c>
      <c r="D19" s="9">
        <f t="shared" ref="D19:I19" si="6">D16+D17+D18</f>
        <v>59095632</v>
      </c>
      <c r="E19" s="9">
        <f t="shared" si="6"/>
        <v>25161979</v>
      </c>
      <c r="F19" s="9">
        <f t="shared" si="6"/>
        <v>91313</v>
      </c>
      <c r="G19" s="9">
        <f t="shared" si="6"/>
        <v>31079</v>
      </c>
      <c r="H19" s="9">
        <f t="shared" si="6"/>
        <v>192853</v>
      </c>
      <c r="I19" s="9">
        <f t="shared" si="6"/>
        <v>317059</v>
      </c>
      <c r="J19" s="9">
        <f>J16+J17+J18</f>
        <v>394981</v>
      </c>
      <c r="K19" s="9">
        <f>K16+K17+K18</f>
        <v>360801</v>
      </c>
      <c r="L19" s="9">
        <f>L16+L17+L18</f>
        <v>466994</v>
      </c>
      <c r="M19" s="9">
        <f>M16+M17+M18</f>
        <v>0</v>
      </c>
    </row>
    <row r="20" spans="1:13" x14ac:dyDescent="0.25">
      <c r="A20" t="s">
        <v>110</v>
      </c>
      <c r="C20" s="10">
        <v>0</v>
      </c>
      <c r="D20" s="10">
        <v>-9382240</v>
      </c>
      <c r="E20" s="10">
        <v>-4521708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-148878</v>
      </c>
    </row>
    <row r="21" spans="1:13" s="1" customFormat="1" x14ac:dyDescent="0.25">
      <c r="A21" s="1" t="s">
        <v>111</v>
      </c>
      <c r="C21" s="9">
        <f>C19+C20</f>
        <v>46961304</v>
      </c>
      <c r="D21" s="9">
        <f t="shared" ref="D21:M21" si="7">D19+D20</f>
        <v>49713392</v>
      </c>
      <c r="E21" s="9">
        <f t="shared" si="7"/>
        <v>20640271</v>
      </c>
      <c r="F21" s="9">
        <f t="shared" si="7"/>
        <v>91313</v>
      </c>
      <c r="G21" s="9">
        <f t="shared" si="7"/>
        <v>31079</v>
      </c>
      <c r="H21" s="9">
        <f t="shared" si="7"/>
        <v>192853</v>
      </c>
      <c r="I21" s="9">
        <f t="shared" si="7"/>
        <v>317059</v>
      </c>
      <c r="J21" s="9">
        <f t="shared" si="7"/>
        <v>394981</v>
      </c>
      <c r="K21" s="9">
        <f t="shared" si="7"/>
        <v>360801</v>
      </c>
      <c r="L21" s="9">
        <f t="shared" si="7"/>
        <v>318116</v>
      </c>
      <c r="M21" s="9">
        <f t="shared" si="7"/>
        <v>0</v>
      </c>
    </row>
    <row r="22" spans="1:13" x14ac:dyDescent="0.25">
      <c r="A22" t="s">
        <v>112</v>
      </c>
      <c r="C22" s="10">
        <v>-14082039</v>
      </c>
      <c r="D22" s="10">
        <v>-12119876</v>
      </c>
      <c r="E22" s="10">
        <v>-1785683</v>
      </c>
      <c r="F22" s="10">
        <v>-35211</v>
      </c>
      <c r="G22" s="10">
        <v>-13107</v>
      </c>
      <c r="H22" s="10">
        <v>-49881</v>
      </c>
      <c r="I22" s="10">
        <v>-87860</v>
      </c>
      <c r="J22" s="10">
        <v>-93759</v>
      </c>
      <c r="K22" s="10">
        <v>-88645</v>
      </c>
    </row>
    <row r="23" spans="1:13" x14ac:dyDescent="0.25">
      <c r="A23" s="1" t="s">
        <v>54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-19074</v>
      </c>
      <c r="K23" s="10">
        <v>-17514</v>
      </c>
    </row>
    <row r="24" spans="1:13" s="1" customFormat="1" x14ac:dyDescent="0.25">
      <c r="A24" s="1" t="s">
        <v>113</v>
      </c>
      <c r="C24" s="9">
        <f>C21+C22+C23</f>
        <v>32879265</v>
      </c>
      <c r="D24" s="9">
        <f t="shared" ref="D24:M24" si="8">D21+D22+D23</f>
        <v>37593516</v>
      </c>
      <c r="E24" s="9">
        <f t="shared" si="8"/>
        <v>18854588</v>
      </c>
      <c r="F24" s="9">
        <f t="shared" si="8"/>
        <v>56102</v>
      </c>
      <c r="G24" s="9">
        <f t="shared" si="8"/>
        <v>17972</v>
      </c>
      <c r="H24" s="9">
        <f t="shared" si="8"/>
        <v>142972</v>
      </c>
      <c r="I24" s="9">
        <f t="shared" si="8"/>
        <v>229199</v>
      </c>
      <c r="J24" s="9">
        <f t="shared" si="8"/>
        <v>282148</v>
      </c>
      <c r="K24" s="9">
        <f t="shared" si="8"/>
        <v>254642</v>
      </c>
      <c r="L24" s="9">
        <f t="shared" si="8"/>
        <v>318116</v>
      </c>
      <c r="M24" s="9">
        <f t="shared" si="8"/>
        <v>0</v>
      </c>
    </row>
    <row r="25" spans="1:13" s="16" customFormat="1" x14ac:dyDescent="0.25">
      <c r="A25" s="16" t="s">
        <v>114</v>
      </c>
      <c r="C25" s="16">
        <v>0.124</v>
      </c>
      <c r="D25" s="16">
        <v>0.14199999999999999</v>
      </c>
      <c r="E25" s="16">
        <v>7.0999999999999994E-2</v>
      </c>
      <c r="F25" s="16">
        <v>0.21199999999999999</v>
      </c>
      <c r="G25" s="16">
        <v>7.0000000000000007E-2</v>
      </c>
      <c r="H25" s="16">
        <v>0.54</v>
      </c>
      <c r="I25" s="16">
        <v>0.86</v>
      </c>
      <c r="J25" s="16">
        <v>1.06</v>
      </c>
      <c r="K25" s="16">
        <v>0.96</v>
      </c>
      <c r="L25" s="16">
        <v>1.2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8"/>
  <sheetViews>
    <sheetView topLeftCell="C20" workbookViewId="0">
      <selection activeCell="C34" sqref="C34:L34"/>
    </sheetView>
  </sheetViews>
  <sheetFormatPr defaultRowHeight="15" x14ac:dyDescent="0.25"/>
  <cols>
    <col min="1" max="1" width="59" customWidth="1"/>
    <col min="2" max="2" width="5.140625" customWidth="1"/>
    <col min="3" max="13" width="16" style="10" customWidth="1"/>
  </cols>
  <sheetData>
    <row r="1" spans="1:13" s="1" customFormat="1" x14ac:dyDescent="0.25">
      <c r="A1" s="2" t="s">
        <v>23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3" s="1" customFormat="1" x14ac:dyDescent="0.25">
      <c r="A2" s="1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t="s">
        <v>115</v>
      </c>
      <c r="C3" s="10">
        <v>116215000</v>
      </c>
      <c r="D3" s="10">
        <v>203584140</v>
      </c>
      <c r="E3" s="10">
        <v>149406000</v>
      </c>
      <c r="F3" s="10">
        <v>328737</v>
      </c>
      <c r="G3" s="10">
        <v>433430</v>
      </c>
      <c r="H3" s="10">
        <v>360023</v>
      </c>
      <c r="I3" s="10">
        <v>338797</v>
      </c>
      <c r="J3" s="10">
        <v>758081</v>
      </c>
      <c r="K3" s="10">
        <v>544683</v>
      </c>
      <c r="L3" s="10">
        <v>1179975</v>
      </c>
    </row>
    <row r="4" spans="1:13" x14ac:dyDescent="0.25">
      <c r="A4" t="s">
        <v>58</v>
      </c>
      <c r="C4" s="10">
        <v>0</v>
      </c>
      <c r="D4" s="10">
        <v>0</v>
      </c>
      <c r="E4" s="10">
        <v>0</v>
      </c>
      <c r="F4" s="10">
        <v>0</v>
      </c>
      <c r="G4" s="10">
        <v>1195991</v>
      </c>
      <c r="H4" s="10">
        <v>1510382</v>
      </c>
      <c r="I4" s="10">
        <v>1711957</v>
      </c>
      <c r="J4" s="10">
        <v>1862336</v>
      </c>
      <c r="K4" s="10">
        <v>2042542</v>
      </c>
      <c r="L4" s="10">
        <v>0</v>
      </c>
    </row>
    <row r="5" spans="1:13" x14ac:dyDescent="0.25">
      <c r="A5" t="s">
        <v>116</v>
      </c>
      <c r="C5" s="10">
        <v>21681861</v>
      </c>
      <c r="D5" s="10">
        <v>57166284</v>
      </c>
      <c r="E5" s="10">
        <v>186307292</v>
      </c>
      <c r="F5" s="10">
        <v>231515</v>
      </c>
      <c r="G5" s="10">
        <v>217179</v>
      </c>
      <c r="H5" s="10">
        <v>37978</v>
      </c>
      <c r="I5" s="10">
        <v>170321</v>
      </c>
      <c r="J5" s="10">
        <v>107407</v>
      </c>
      <c r="K5" s="10">
        <v>214875</v>
      </c>
      <c r="L5" s="10">
        <v>434152</v>
      </c>
    </row>
    <row r="6" spans="1:13" x14ac:dyDescent="0.25">
      <c r="A6" t="s">
        <v>117</v>
      </c>
      <c r="C6" s="10">
        <v>94819067</v>
      </c>
      <c r="D6" s="10">
        <v>117597348</v>
      </c>
      <c r="E6" s="10">
        <v>106784149</v>
      </c>
      <c r="F6" s="10">
        <v>452525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</row>
    <row r="7" spans="1:13" x14ac:dyDescent="0.25">
      <c r="A7" t="s">
        <v>118</v>
      </c>
      <c r="C7" s="10">
        <v>110000000</v>
      </c>
      <c r="D7" s="10">
        <v>110000000</v>
      </c>
      <c r="E7" s="10">
        <v>110000000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3" x14ac:dyDescent="0.25">
      <c r="A8" t="s">
        <v>119</v>
      </c>
      <c r="C8" s="10">
        <v>750663543</v>
      </c>
      <c r="D8" s="10">
        <v>1087118928</v>
      </c>
      <c r="E8" s="10">
        <v>1265516727</v>
      </c>
      <c r="F8" s="10">
        <v>1003682</v>
      </c>
      <c r="G8" s="10">
        <v>476211</v>
      </c>
      <c r="H8" s="10">
        <v>847872</v>
      </c>
      <c r="I8" s="10">
        <v>960707</v>
      </c>
      <c r="J8" s="10">
        <v>1240577</v>
      </c>
      <c r="K8" s="10">
        <v>1493230</v>
      </c>
      <c r="L8" s="10">
        <v>1412977</v>
      </c>
    </row>
    <row r="9" spans="1:13" x14ac:dyDescent="0.25">
      <c r="A9" t="s">
        <v>120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</row>
    <row r="10" spans="1:13" x14ac:dyDescent="0.25">
      <c r="A10" t="s">
        <v>89</v>
      </c>
      <c r="C10" s="10">
        <v>0</v>
      </c>
      <c r="D10" s="10">
        <v>0</v>
      </c>
      <c r="E10" s="10">
        <v>0</v>
      </c>
      <c r="F10" s="10">
        <v>0</v>
      </c>
      <c r="G10" s="10">
        <v>20240</v>
      </c>
      <c r="H10" s="10">
        <v>37242</v>
      </c>
      <c r="I10" s="10">
        <v>41013</v>
      </c>
      <c r="J10" s="10">
        <v>49468</v>
      </c>
      <c r="K10" s="10">
        <v>53135</v>
      </c>
      <c r="L10" s="10">
        <v>46000</v>
      </c>
    </row>
    <row r="11" spans="1:13" x14ac:dyDescent="0.25">
      <c r="A11" t="s">
        <v>121</v>
      </c>
      <c r="C11" s="10">
        <v>5849814</v>
      </c>
      <c r="D11" s="10">
        <v>17804666</v>
      </c>
      <c r="E11" s="10">
        <v>10627231</v>
      </c>
      <c r="F11" s="10">
        <v>10152</v>
      </c>
      <c r="G11" s="10">
        <v>4562</v>
      </c>
      <c r="H11" s="10">
        <v>5196</v>
      </c>
      <c r="I11" s="10">
        <v>6660</v>
      </c>
      <c r="J11" s="10">
        <v>8611</v>
      </c>
      <c r="K11" s="10">
        <v>7639</v>
      </c>
      <c r="L11" s="10">
        <v>4347</v>
      </c>
    </row>
    <row r="12" spans="1:13" x14ac:dyDescent="0.25">
      <c r="A12" t="s">
        <v>132</v>
      </c>
      <c r="C12" s="10">
        <v>0</v>
      </c>
      <c r="D12" s="10">
        <v>0</v>
      </c>
      <c r="E12" s="10">
        <v>0</v>
      </c>
      <c r="F12" s="10">
        <v>0</v>
      </c>
      <c r="G12" s="10">
        <v>198</v>
      </c>
      <c r="H12" s="10">
        <v>247</v>
      </c>
      <c r="I12" s="10">
        <v>247</v>
      </c>
      <c r="J12" s="10">
        <v>247</v>
      </c>
      <c r="K12" s="10">
        <v>524</v>
      </c>
      <c r="L12" s="10">
        <v>2633116</v>
      </c>
    </row>
    <row r="13" spans="1:13" x14ac:dyDescent="0.25">
      <c r="A13" t="s">
        <v>131</v>
      </c>
      <c r="C13" s="10">
        <v>0</v>
      </c>
      <c r="D13" s="10">
        <v>0</v>
      </c>
      <c r="E13" s="10">
        <v>0</v>
      </c>
      <c r="F13" s="10">
        <v>0</v>
      </c>
      <c r="G13" s="10">
        <v>6309</v>
      </c>
      <c r="H13" s="10">
        <v>0</v>
      </c>
      <c r="I13" s="10">
        <v>0</v>
      </c>
      <c r="J13" s="10">
        <v>5418</v>
      </c>
      <c r="K13" s="10">
        <v>6454</v>
      </c>
      <c r="L13" s="10">
        <v>4387</v>
      </c>
    </row>
    <row r="14" spans="1:13" x14ac:dyDescent="0.25">
      <c r="A14" t="s">
        <v>122</v>
      </c>
      <c r="C14" s="10">
        <v>990534</v>
      </c>
      <c r="D14" s="10">
        <v>2312309</v>
      </c>
      <c r="E14" s="10">
        <v>8527324</v>
      </c>
      <c r="F14" s="10">
        <v>3284</v>
      </c>
      <c r="G14" s="10">
        <v>11379</v>
      </c>
      <c r="H14" s="10">
        <v>11624</v>
      </c>
      <c r="I14" s="10">
        <v>15453</v>
      </c>
      <c r="J14" s="10">
        <v>26838</v>
      </c>
      <c r="K14" s="10">
        <v>39815</v>
      </c>
      <c r="L14" s="10">
        <v>15510</v>
      </c>
    </row>
    <row r="15" spans="1:13" x14ac:dyDescent="0.25">
      <c r="A15" t="s">
        <v>36</v>
      </c>
      <c r="C15" s="10">
        <v>0</v>
      </c>
      <c r="D15" s="10">
        <v>0</v>
      </c>
      <c r="E15" s="10">
        <v>0</v>
      </c>
      <c r="F15" s="10">
        <v>0</v>
      </c>
      <c r="G15" s="10">
        <v>1841</v>
      </c>
      <c r="H15" s="10">
        <v>4062</v>
      </c>
      <c r="I15" s="10">
        <v>3954</v>
      </c>
      <c r="J15" s="10">
        <v>12162</v>
      </c>
      <c r="K15" s="10">
        <v>18131</v>
      </c>
      <c r="L15" s="10">
        <v>38987</v>
      </c>
    </row>
    <row r="16" spans="1:13" x14ac:dyDescent="0.25">
      <c r="A16" t="s">
        <v>33</v>
      </c>
      <c r="C16" s="10">
        <v>24627086</v>
      </c>
      <c r="D16" s="10">
        <v>13551035</v>
      </c>
      <c r="E16" s="10">
        <v>35842204</v>
      </c>
      <c r="F16" s="10">
        <v>28925</v>
      </c>
      <c r="G16" s="10">
        <v>39074</v>
      </c>
      <c r="H16" s="10">
        <v>93111</v>
      </c>
      <c r="I16" s="10">
        <v>74318</v>
      </c>
      <c r="J16" s="10">
        <v>64021</v>
      </c>
      <c r="K16" s="10">
        <v>98264</v>
      </c>
      <c r="L16" s="10">
        <v>114020</v>
      </c>
    </row>
    <row r="17" spans="1:14" x14ac:dyDescent="0.25">
      <c r="A17" t="s">
        <v>63</v>
      </c>
      <c r="C17" s="10">
        <v>29872480</v>
      </c>
      <c r="D17" s="10">
        <v>41085638</v>
      </c>
      <c r="E17" s="10">
        <v>49655322</v>
      </c>
      <c r="F17" s="10">
        <v>54002</v>
      </c>
      <c r="G17" s="10">
        <v>53955</v>
      </c>
      <c r="H17" s="10">
        <v>73404</v>
      </c>
      <c r="I17" s="10">
        <v>81399</v>
      </c>
      <c r="J17" s="10">
        <v>123936</v>
      </c>
      <c r="K17" s="10">
        <v>139889</v>
      </c>
      <c r="L17" s="10">
        <v>191062</v>
      </c>
    </row>
    <row r="18" spans="1:14" s="1" customFormat="1" x14ac:dyDescent="0.25">
      <c r="A18" s="1" t="s">
        <v>37</v>
      </c>
      <c r="C18" s="9">
        <f>C3+C4+C5+C6+C7+C8+C9+C10+C11+C12+C13+C14+C15+C16+C17</f>
        <v>1154719385</v>
      </c>
      <c r="D18" s="9">
        <f t="shared" ref="D18:M18" si="1">D3+D4+D5+D6+D7+D8+D9+D10+D11+D12+D13+D14+D15+D16+D17</f>
        <v>1650220348</v>
      </c>
      <c r="E18" s="9">
        <f t="shared" si="1"/>
        <v>1922666249</v>
      </c>
      <c r="F18" s="9">
        <f t="shared" si="1"/>
        <v>2112822</v>
      </c>
      <c r="G18" s="9">
        <f t="shared" si="1"/>
        <v>2460369</v>
      </c>
      <c r="H18" s="9">
        <f t="shared" si="1"/>
        <v>2981141</v>
      </c>
      <c r="I18" s="9">
        <f t="shared" si="1"/>
        <v>3404826</v>
      </c>
      <c r="J18" s="9">
        <f t="shared" si="1"/>
        <v>4259102</v>
      </c>
      <c r="K18" s="9">
        <f t="shared" si="1"/>
        <v>4659181</v>
      </c>
      <c r="L18" s="9">
        <f t="shared" si="1"/>
        <v>6074533</v>
      </c>
      <c r="M18" s="9">
        <f t="shared" si="1"/>
        <v>0</v>
      </c>
      <c r="N18" s="9"/>
    </row>
    <row r="19" spans="1:14" x14ac:dyDescent="0.25">
      <c r="A19" s="1" t="s">
        <v>38</v>
      </c>
    </row>
    <row r="20" spans="1:14" x14ac:dyDescent="0.25">
      <c r="A20" t="s">
        <v>123</v>
      </c>
      <c r="C20" s="10">
        <v>839382573</v>
      </c>
      <c r="D20" s="10">
        <v>1030106198</v>
      </c>
      <c r="E20" s="10">
        <v>1259470137</v>
      </c>
      <c r="F20" s="10">
        <v>1575281</v>
      </c>
      <c r="G20" s="10">
        <v>2058432</v>
      </c>
      <c r="H20" s="10">
        <v>2330300</v>
      </c>
      <c r="I20" s="10">
        <v>2624975</v>
      </c>
      <c r="J20" s="10">
        <v>3074821</v>
      </c>
      <c r="K20" s="10">
        <v>3360596</v>
      </c>
      <c r="L20" s="10">
        <v>4259933</v>
      </c>
    </row>
    <row r="21" spans="1:14" x14ac:dyDescent="0.25">
      <c r="A21" t="s">
        <v>124</v>
      </c>
      <c r="C21" s="10">
        <v>58044439</v>
      </c>
      <c r="D21" s="10">
        <v>91337682</v>
      </c>
      <c r="E21" s="10">
        <v>0</v>
      </c>
      <c r="F21" s="10">
        <v>182418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4" x14ac:dyDescent="0.25">
      <c r="A22" t="s">
        <v>125</v>
      </c>
      <c r="C22" s="10">
        <v>57329506</v>
      </c>
      <c r="D22" s="10">
        <v>192819988</v>
      </c>
      <c r="E22" s="10">
        <v>121670954</v>
      </c>
      <c r="F22" s="10">
        <v>0</v>
      </c>
      <c r="G22" s="10">
        <v>108375</v>
      </c>
      <c r="H22" s="10">
        <v>117490</v>
      </c>
      <c r="I22" s="10">
        <v>132702</v>
      </c>
      <c r="J22" s="10">
        <v>263805</v>
      </c>
      <c r="K22" s="10">
        <v>171766</v>
      </c>
      <c r="L22" s="10">
        <v>136259</v>
      </c>
    </row>
    <row r="23" spans="1:14" x14ac:dyDescent="0.25">
      <c r="A23" t="s">
        <v>56</v>
      </c>
      <c r="C23" s="10">
        <v>9096952</v>
      </c>
      <c r="D23" s="10">
        <v>10907356</v>
      </c>
      <c r="E23" s="10">
        <v>6282316</v>
      </c>
      <c r="F23" s="10">
        <v>31580</v>
      </c>
      <c r="G23" s="10">
        <v>0</v>
      </c>
      <c r="H23" s="10">
        <v>17195</v>
      </c>
      <c r="I23" s="10">
        <v>11258</v>
      </c>
      <c r="J23" s="10">
        <v>0</v>
      </c>
      <c r="K23" s="10">
        <v>0</v>
      </c>
      <c r="L23" s="10">
        <v>0</v>
      </c>
    </row>
    <row r="24" spans="1:14" x14ac:dyDescent="0.25">
      <c r="A24" t="s">
        <v>41</v>
      </c>
      <c r="C24" s="10">
        <v>14000000</v>
      </c>
      <c r="D24" s="10">
        <v>117300000</v>
      </c>
      <c r="E24" s="10">
        <v>331800000</v>
      </c>
      <c r="F24" s="10">
        <v>73125</v>
      </c>
      <c r="G24" s="10">
        <v>79000</v>
      </c>
      <c r="H24" s="10">
        <v>174125</v>
      </c>
      <c r="I24" s="10">
        <v>108149</v>
      </c>
      <c r="J24" s="10">
        <v>163028</v>
      </c>
      <c r="K24" s="10">
        <v>196990</v>
      </c>
      <c r="L24" s="10">
        <v>523281</v>
      </c>
    </row>
    <row r="25" spans="1:14" x14ac:dyDescent="0.25">
      <c r="A25" t="s">
        <v>133</v>
      </c>
      <c r="C25" s="10">
        <v>0</v>
      </c>
      <c r="D25" s="10">
        <v>0</v>
      </c>
      <c r="E25" s="10">
        <v>0</v>
      </c>
      <c r="F25" s="10">
        <v>0</v>
      </c>
      <c r="G25" s="10">
        <v>36322</v>
      </c>
      <c r="H25" s="10">
        <v>46150</v>
      </c>
      <c r="I25" s="10">
        <v>61677</v>
      </c>
      <c r="J25" s="10">
        <v>68077</v>
      </c>
      <c r="K25" s="10">
        <v>75857</v>
      </c>
      <c r="L25" s="10">
        <v>95232</v>
      </c>
    </row>
    <row r="26" spans="1:14" s="1" customFormat="1" x14ac:dyDescent="0.25">
      <c r="A26" s="1" t="s">
        <v>44</v>
      </c>
      <c r="C26" s="9">
        <f>C20+C21+C22+C23+C24+C25</f>
        <v>977853470</v>
      </c>
      <c r="D26" s="9">
        <f t="shared" ref="D26:M26" si="2">D20+D21+D22+D23+D24+D25</f>
        <v>1442471224</v>
      </c>
      <c r="E26" s="9">
        <f t="shared" si="2"/>
        <v>1719223407</v>
      </c>
      <c r="F26" s="9">
        <f t="shared" si="2"/>
        <v>1862404</v>
      </c>
      <c r="G26" s="9">
        <f t="shared" si="2"/>
        <v>2282129</v>
      </c>
      <c r="H26" s="9">
        <f t="shared" si="2"/>
        <v>2685260</v>
      </c>
      <c r="I26" s="9">
        <f t="shared" si="2"/>
        <v>2938761</v>
      </c>
      <c r="J26" s="9">
        <f t="shared" si="2"/>
        <v>3569731</v>
      </c>
      <c r="K26" s="9">
        <f t="shared" si="2"/>
        <v>3805209</v>
      </c>
      <c r="L26" s="9">
        <f t="shared" si="2"/>
        <v>5014705</v>
      </c>
      <c r="M26" s="9">
        <f t="shared" si="2"/>
        <v>0</v>
      </c>
    </row>
    <row r="27" spans="1:14" x14ac:dyDescent="0.25">
      <c r="A27" s="1" t="s">
        <v>126</v>
      </c>
    </row>
    <row r="28" spans="1:14" x14ac:dyDescent="0.25">
      <c r="A28" t="s">
        <v>46</v>
      </c>
      <c r="C28" s="10">
        <v>72000000</v>
      </c>
      <c r="D28" s="10">
        <v>72000000</v>
      </c>
      <c r="E28" s="10">
        <v>72000000</v>
      </c>
      <c r="F28" s="10">
        <v>72000</v>
      </c>
      <c r="G28" s="10">
        <v>72000</v>
      </c>
      <c r="H28" s="10">
        <v>72000</v>
      </c>
      <c r="I28" s="10">
        <v>100000</v>
      </c>
      <c r="J28" s="10">
        <v>100000</v>
      </c>
      <c r="K28" s="10">
        <v>100000</v>
      </c>
      <c r="L28" s="10">
        <v>100000</v>
      </c>
    </row>
    <row r="29" spans="1:14" x14ac:dyDescent="0.25">
      <c r="A29" t="s">
        <v>135</v>
      </c>
      <c r="C29" s="10">
        <v>868505</v>
      </c>
      <c r="D29" s="10">
        <v>8605489</v>
      </c>
      <c r="E29" s="10">
        <v>1344619</v>
      </c>
      <c r="F29" s="10">
        <v>1652</v>
      </c>
      <c r="G29" s="10">
        <v>509</v>
      </c>
      <c r="H29" s="10">
        <v>984</v>
      </c>
      <c r="I29" s="10">
        <v>2082</v>
      </c>
      <c r="J29" s="10">
        <v>1990</v>
      </c>
      <c r="K29" s="10">
        <v>-544</v>
      </c>
      <c r="L29" s="10">
        <v>-1066</v>
      </c>
    </row>
    <row r="30" spans="1:14" x14ac:dyDescent="0.25">
      <c r="A30" t="s">
        <v>128</v>
      </c>
      <c r="C30" s="10">
        <v>73087071</v>
      </c>
      <c r="D30" s="10">
        <v>89940975</v>
      </c>
      <c r="E30" s="10">
        <v>49510109</v>
      </c>
      <c r="F30" s="10">
        <v>83758</v>
      </c>
      <c r="G30" s="10">
        <v>26732</v>
      </c>
      <c r="H30" s="10">
        <v>113855</v>
      </c>
      <c r="I30" s="10">
        <v>215224</v>
      </c>
      <c r="J30" s="10">
        <v>409176</v>
      </c>
      <c r="K30" s="10">
        <v>545721</v>
      </c>
      <c r="L30" s="10">
        <v>759477</v>
      </c>
    </row>
    <row r="31" spans="1:14" x14ac:dyDescent="0.25">
      <c r="A31" t="s">
        <v>136</v>
      </c>
      <c r="C31" s="10">
        <v>8201646</v>
      </c>
      <c r="D31" s="10">
        <v>9794777</v>
      </c>
      <c r="E31" s="10">
        <v>43752937</v>
      </c>
      <c r="F31" s="10">
        <v>42147</v>
      </c>
      <c r="G31" s="10">
        <v>24631</v>
      </c>
      <c r="H31" s="10">
        <v>27269</v>
      </c>
      <c r="I31" s="10">
        <v>22384</v>
      </c>
      <c r="J31" s="10">
        <v>21173</v>
      </c>
      <c r="K31" s="10">
        <v>23878</v>
      </c>
      <c r="L31" s="10">
        <v>3412</v>
      </c>
    </row>
    <row r="32" spans="1:14" x14ac:dyDescent="0.25">
      <c r="A32" t="s">
        <v>47</v>
      </c>
      <c r="C32" s="10">
        <v>22708693</v>
      </c>
      <c r="D32" s="10">
        <v>27407883</v>
      </c>
      <c r="E32" s="10">
        <v>36835177</v>
      </c>
      <c r="F32" s="10">
        <v>50861</v>
      </c>
      <c r="G32" s="10">
        <v>55210</v>
      </c>
      <c r="H32" s="10">
        <v>89871</v>
      </c>
      <c r="I32" s="10">
        <v>145748</v>
      </c>
      <c r="J32" s="10">
        <v>179505</v>
      </c>
      <c r="K32" s="10">
        <v>210097</v>
      </c>
      <c r="L32" s="10">
        <v>247473</v>
      </c>
    </row>
    <row r="33" spans="1:13" x14ac:dyDescent="0.25">
      <c r="A33" t="s">
        <v>134</v>
      </c>
      <c r="G33" s="10">
        <v>-842</v>
      </c>
      <c r="H33" s="10">
        <v>-8098</v>
      </c>
      <c r="I33" s="10">
        <v>-19373</v>
      </c>
      <c r="J33" s="10">
        <v>-22473</v>
      </c>
      <c r="K33" s="10">
        <v>-25180</v>
      </c>
      <c r="L33" s="10">
        <v>-49468</v>
      </c>
    </row>
    <row r="34" spans="1:13" s="1" customFormat="1" x14ac:dyDescent="0.25">
      <c r="A34" s="1" t="s">
        <v>126</v>
      </c>
      <c r="C34" s="9">
        <f>C28+C29+C30+C31+C32+C33</f>
        <v>176865915</v>
      </c>
      <c r="D34" s="9">
        <f t="shared" ref="D34:I34" si="3">D28+D29+D30+D31+D32+D33</f>
        <v>207749124</v>
      </c>
      <c r="E34" s="9">
        <f t="shared" si="3"/>
        <v>203442842</v>
      </c>
      <c r="F34" s="9">
        <f t="shared" si="3"/>
        <v>250418</v>
      </c>
      <c r="G34" s="9">
        <f t="shared" si="3"/>
        <v>178240</v>
      </c>
      <c r="H34" s="9">
        <f t="shared" si="3"/>
        <v>295881</v>
      </c>
      <c r="I34" s="9">
        <f t="shared" si="3"/>
        <v>466065</v>
      </c>
      <c r="J34" s="9">
        <f>J28+J29+J30+J31+J32+J33</f>
        <v>689371</v>
      </c>
      <c r="K34" s="9">
        <f>K28+K29+K30+K31+K32+K33</f>
        <v>853972</v>
      </c>
      <c r="L34" s="9">
        <f>L28+L29+L30+L31+L32+L33</f>
        <v>1059828</v>
      </c>
      <c r="M34" s="9">
        <f>M28+M29+M30+M31+M32</f>
        <v>0</v>
      </c>
    </row>
    <row r="35" spans="1:13" s="1" customFormat="1" x14ac:dyDescent="0.25">
      <c r="A35" s="1" t="s">
        <v>127</v>
      </c>
      <c r="C35" s="9">
        <f>C26+C34</f>
        <v>1154719385</v>
      </c>
      <c r="D35" s="9">
        <f t="shared" ref="D35:M35" si="4">D26+D34</f>
        <v>1650220348</v>
      </c>
      <c r="E35" s="9">
        <f t="shared" si="4"/>
        <v>1922666249</v>
      </c>
      <c r="F35" s="9">
        <f t="shared" si="4"/>
        <v>2112822</v>
      </c>
      <c r="G35" s="9">
        <f t="shared" si="4"/>
        <v>2460369</v>
      </c>
      <c r="H35" s="9">
        <f t="shared" si="4"/>
        <v>2981141</v>
      </c>
      <c r="I35" s="9">
        <f t="shared" si="4"/>
        <v>3404826</v>
      </c>
      <c r="J35" s="9">
        <f t="shared" si="4"/>
        <v>4259102</v>
      </c>
      <c r="K35" s="9">
        <f t="shared" si="4"/>
        <v>4659181</v>
      </c>
      <c r="L35" s="9">
        <f t="shared" si="4"/>
        <v>6074533</v>
      </c>
      <c r="M35" s="9">
        <f t="shared" si="4"/>
        <v>0</v>
      </c>
    </row>
    <row r="38" spans="1:13" x14ac:dyDescent="0.25">
      <c r="A38" t="s">
        <v>163</v>
      </c>
      <c r="C38" s="10">
        <f>C3+C4+C5+C6+C8+C9+C10+C11+C12+C13+C14+C16</f>
        <v>1014846905</v>
      </c>
      <c r="D38" s="10">
        <f t="shared" ref="D38:L38" si="5">D3+D4+D5+D6+D8+D9+D10+D11+D12+D13+D14+D16</f>
        <v>1499134710</v>
      </c>
      <c r="E38" s="10">
        <f t="shared" si="5"/>
        <v>1763010927</v>
      </c>
      <c r="F38" s="10">
        <f t="shared" si="5"/>
        <v>2058820</v>
      </c>
      <c r="G38" s="10">
        <f t="shared" si="5"/>
        <v>2404573</v>
      </c>
      <c r="H38" s="10">
        <f t="shared" si="5"/>
        <v>2903675</v>
      </c>
      <c r="I38" s="10">
        <f t="shared" si="5"/>
        <v>3319473</v>
      </c>
      <c r="J38" s="10">
        <f t="shared" si="5"/>
        <v>4123004</v>
      </c>
      <c r="K38" s="10">
        <f t="shared" si="5"/>
        <v>4501161</v>
      </c>
      <c r="L38" s="10">
        <f t="shared" si="5"/>
        <v>5844484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"/>
  <sheetViews>
    <sheetView workbookViewId="0">
      <selection activeCell="C20" sqref="C20:M20"/>
    </sheetView>
  </sheetViews>
  <sheetFormatPr defaultRowHeight="15" x14ac:dyDescent="0.25"/>
  <cols>
    <col min="1" max="1" width="44.85546875" customWidth="1"/>
    <col min="3" max="13" width="14.7109375" style="10" customWidth="1"/>
  </cols>
  <sheetData>
    <row r="1" spans="1:15" s="1" customFormat="1" x14ac:dyDescent="0.25">
      <c r="A1" s="2" t="s">
        <v>23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5" x14ac:dyDescent="0.25">
      <c r="A2" t="s">
        <v>0</v>
      </c>
      <c r="C2" s="10">
        <v>94866</v>
      </c>
      <c r="D2" s="10">
        <v>110402</v>
      </c>
      <c r="E2" s="10">
        <v>155492</v>
      </c>
      <c r="F2" s="10">
        <v>213941</v>
      </c>
      <c r="G2" s="10">
        <v>195775</v>
      </c>
      <c r="H2" s="10">
        <v>222725</v>
      </c>
      <c r="I2" s="10">
        <v>375526</v>
      </c>
      <c r="J2" s="10">
        <v>422136</v>
      </c>
      <c r="K2" s="10">
        <v>490482</v>
      </c>
      <c r="L2" s="10">
        <v>549924</v>
      </c>
      <c r="M2" s="10">
        <v>587093</v>
      </c>
    </row>
    <row r="3" spans="1:15" x14ac:dyDescent="0.25">
      <c r="A3" t="s">
        <v>1</v>
      </c>
      <c r="C3" s="10">
        <v>-30727</v>
      </c>
      <c r="D3" s="10">
        <v>-34134</v>
      </c>
      <c r="E3" s="10">
        <v>-36073</v>
      </c>
      <c r="F3" s="10">
        <v>-61193</v>
      </c>
      <c r="G3" s="10">
        <v>-45372</v>
      </c>
      <c r="H3" s="10">
        <v>-52982</v>
      </c>
      <c r="I3" s="10">
        <v>-95046</v>
      </c>
      <c r="J3" s="10">
        <v>-88250</v>
      </c>
      <c r="K3" s="10">
        <v>-116730</v>
      </c>
      <c r="L3" s="10">
        <v>-89687</v>
      </c>
      <c r="M3" s="10">
        <v>-116256</v>
      </c>
    </row>
    <row r="4" spans="1:15" s="1" customFormat="1" x14ac:dyDescent="0.25">
      <c r="A4" s="1" t="s">
        <v>137</v>
      </c>
      <c r="C4" s="9">
        <f>C2+C3</f>
        <v>64139</v>
      </c>
      <c r="D4" s="9">
        <f t="shared" ref="D4:M4" si="1">D2+D3</f>
        <v>76268</v>
      </c>
      <c r="E4" s="9">
        <f t="shared" si="1"/>
        <v>119419</v>
      </c>
      <c r="F4" s="9">
        <f t="shared" si="1"/>
        <v>152748</v>
      </c>
      <c r="G4" s="9">
        <f t="shared" si="1"/>
        <v>150403</v>
      </c>
      <c r="H4" s="9">
        <f t="shared" si="1"/>
        <v>169743</v>
      </c>
      <c r="I4" s="9">
        <f t="shared" si="1"/>
        <v>280480</v>
      </c>
      <c r="J4" s="9">
        <f t="shared" si="1"/>
        <v>333886</v>
      </c>
      <c r="K4" s="9">
        <f t="shared" si="1"/>
        <v>373752</v>
      </c>
      <c r="L4" s="9">
        <f t="shared" si="1"/>
        <v>460237</v>
      </c>
      <c r="M4" s="9">
        <f t="shared" si="1"/>
        <v>470837</v>
      </c>
    </row>
    <row r="5" spans="1:15" x14ac:dyDescent="0.25">
      <c r="A5" t="s">
        <v>3</v>
      </c>
      <c r="C5" s="10">
        <v>19125</v>
      </c>
      <c r="D5" s="10">
        <v>22765</v>
      </c>
      <c r="E5" s="10">
        <v>37192</v>
      </c>
      <c r="F5" s="10">
        <v>42360</v>
      </c>
      <c r="G5" s="10">
        <v>32103</v>
      </c>
      <c r="H5" s="10">
        <v>74075</v>
      </c>
      <c r="I5" s="10">
        <v>83303</v>
      </c>
      <c r="J5" s="10">
        <v>91048</v>
      </c>
      <c r="K5" s="10">
        <v>74956</v>
      </c>
      <c r="L5" s="10">
        <v>91161</v>
      </c>
      <c r="M5" s="10">
        <v>97136</v>
      </c>
    </row>
    <row r="6" spans="1:15" x14ac:dyDescent="0.25">
      <c r="A6" t="s">
        <v>4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-9719</v>
      </c>
      <c r="L6" s="10">
        <v>-10902</v>
      </c>
      <c r="M6" s="10">
        <v>-11920</v>
      </c>
    </row>
    <row r="7" spans="1:15" s="1" customFormat="1" x14ac:dyDescent="0.25">
      <c r="A7" s="1" t="s">
        <v>104</v>
      </c>
      <c r="C7" s="9">
        <f>C5+C6</f>
        <v>19125</v>
      </c>
      <c r="D7" s="9">
        <f t="shared" ref="D7:M7" si="2">D5+D6</f>
        <v>22765</v>
      </c>
      <c r="E7" s="9">
        <f>E5+E6</f>
        <v>37192</v>
      </c>
      <c r="F7" s="9">
        <f t="shared" si="2"/>
        <v>42360</v>
      </c>
      <c r="G7" s="9">
        <f t="shared" si="2"/>
        <v>32103</v>
      </c>
      <c r="H7" s="9">
        <f t="shared" si="2"/>
        <v>74075</v>
      </c>
      <c r="I7" s="9">
        <f t="shared" si="2"/>
        <v>83303</v>
      </c>
      <c r="J7" s="9">
        <f t="shared" si="2"/>
        <v>91048</v>
      </c>
      <c r="K7" s="9">
        <f t="shared" si="2"/>
        <v>65237</v>
      </c>
      <c r="L7" s="9">
        <f t="shared" si="2"/>
        <v>80259</v>
      </c>
      <c r="M7" s="9">
        <f t="shared" si="2"/>
        <v>85216</v>
      </c>
      <c r="O7" s="17"/>
    </row>
    <row r="8" spans="1:15" x14ac:dyDescent="0.25">
      <c r="A8" t="s">
        <v>6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86986</v>
      </c>
      <c r="L8" s="15">
        <v>92901</v>
      </c>
      <c r="M8" s="15">
        <v>136169</v>
      </c>
      <c r="O8" s="19"/>
    </row>
    <row r="9" spans="1:15" x14ac:dyDescent="0.25">
      <c r="A9" t="s">
        <v>158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-19859</v>
      </c>
      <c r="M9" s="15">
        <v>-15451</v>
      </c>
      <c r="O9" s="19"/>
    </row>
    <row r="10" spans="1:15" x14ac:dyDescent="0.25">
      <c r="A10" t="s">
        <v>7</v>
      </c>
      <c r="C10" s="10">
        <v>9468</v>
      </c>
      <c r="D10" s="10">
        <v>18082</v>
      </c>
      <c r="E10" s="10">
        <v>25889</v>
      </c>
      <c r="F10" s="10">
        <v>22917</v>
      </c>
      <c r="G10" s="10">
        <v>34833</v>
      </c>
      <c r="H10" s="10">
        <v>38452</v>
      </c>
      <c r="I10" s="10">
        <v>56282</v>
      </c>
      <c r="J10" s="10">
        <v>96801</v>
      </c>
      <c r="K10" s="10">
        <v>5140</v>
      </c>
      <c r="L10" s="10">
        <v>7243</v>
      </c>
      <c r="M10" s="10">
        <v>0</v>
      </c>
    </row>
    <row r="11" spans="1:15" s="1" customFormat="1" x14ac:dyDescent="0.25">
      <c r="A11" s="1" t="s">
        <v>8</v>
      </c>
      <c r="C11" s="9">
        <f>C4+C7+C8+C9+C10</f>
        <v>92732</v>
      </c>
      <c r="D11" s="9">
        <f t="shared" ref="D11:M11" si="3">D4+D7+D8+D9+D10</f>
        <v>117115</v>
      </c>
      <c r="E11" s="9">
        <f t="shared" si="3"/>
        <v>182500</v>
      </c>
      <c r="F11" s="9">
        <f t="shared" si="3"/>
        <v>218025</v>
      </c>
      <c r="G11" s="9">
        <f t="shared" si="3"/>
        <v>217339</v>
      </c>
      <c r="H11" s="9">
        <f t="shared" si="3"/>
        <v>282270</v>
      </c>
      <c r="I11" s="9">
        <f t="shared" si="3"/>
        <v>420065</v>
      </c>
      <c r="J11" s="9">
        <f t="shared" si="3"/>
        <v>521735</v>
      </c>
      <c r="K11" s="9">
        <f t="shared" si="3"/>
        <v>531115</v>
      </c>
      <c r="L11" s="9">
        <f t="shared" si="3"/>
        <v>620781</v>
      </c>
      <c r="M11" s="9">
        <f t="shared" si="3"/>
        <v>676771</v>
      </c>
    </row>
    <row r="12" spans="1:15" x14ac:dyDescent="0.25">
      <c r="A12" t="s">
        <v>138</v>
      </c>
      <c r="C12" s="15">
        <v>-47770</v>
      </c>
      <c r="D12" s="15">
        <v>-71568</v>
      </c>
      <c r="E12" s="15">
        <v>-83712</v>
      </c>
      <c r="F12" s="15">
        <v>-102936</v>
      </c>
      <c r="G12" s="15">
        <v>-93454</v>
      </c>
      <c r="H12" s="15">
        <v>-105059</v>
      </c>
      <c r="I12" s="15">
        <v>-129393</v>
      </c>
      <c r="J12" s="15">
        <v>-197774</v>
      </c>
      <c r="K12" s="15">
        <v>-227273</v>
      </c>
      <c r="L12" s="15">
        <v>-194115</v>
      </c>
      <c r="M12" s="15">
        <v>-244982</v>
      </c>
    </row>
    <row r="13" spans="1:15" s="1" customFormat="1" x14ac:dyDescent="0.25">
      <c r="A13" s="1" t="s">
        <v>140</v>
      </c>
      <c r="C13" s="9">
        <f>C11+C12</f>
        <v>44962</v>
      </c>
      <c r="D13" s="9">
        <f t="shared" ref="D13:M13" si="4">D11+D12</f>
        <v>45547</v>
      </c>
      <c r="E13" s="9">
        <f t="shared" si="4"/>
        <v>98788</v>
      </c>
      <c r="F13" s="9">
        <f t="shared" si="4"/>
        <v>115089</v>
      </c>
      <c r="G13" s="9">
        <f t="shared" si="4"/>
        <v>123885</v>
      </c>
      <c r="H13" s="9">
        <f t="shared" si="4"/>
        <v>177211</v>
      </c>
      <c r="I13" s="9">
        <f t="shared" si="4"/>
        <v>290672</v>
      </c>
      <c r="J13" s="9">
        <f t="shared" si="4"/>
        <v>323961</v>
      </c>
      <c r="K13" s="9">
        <f t="shared" si="4"/>
        <v>303842</v>
      </c>
      <c r="L13" s="9">
        <f t="shared" si="4"/>
        <v>426666</v>
      </c>
      <c r="M13" s="9">
        <f t="shared" si="4"/>
        <v>431789</v>
      </c>
    </row>
    <row r="14" spans="1:15" x14ac:dyDescent="0.25">
      <c r="A14" t="s">
        <v>139</v>
      </c>
      <c r="C14" s="10">
        <v>-1794</v>
      </c>
      <c r="D14" s="10">
        <v>-1707</v>
      </c>
      <c r="E14" s="10">
        <v>-15074</v>
      </c>
      <c r="F14" s="10">
        <v>-13576</v>
      </c>
      <c r="G14" s="10">
        <v>-9847</v>
      </c>
      <c r="H14" s="10">
        <v>-6720</v>
      </c>
      <c r="I14" s="10">
        <v>-17429</v>
      </c>
      <c r="J14" s="10">
        <v>-49121</v>
      </c>
      <c r="K14" s="10">
        <v>-212781</v>
      </c>
      <c r="L14" s="10">
        <v>-81108</v>
      </c>
      <c r="M14" s="10">
        <v>-9511</v>
      </c>
    </row>
    <row r="15" spans="1:15" s="1" customFormat="1" x14ac:dyDescent="0.25">
      <c r="A15" s="1" t="s">
        <v>141</v>
      </c>
      <c r="C15" s="9">
        <f>C13+C14</f>
        <v>43168</v>
      </c>
      <c r="D15" s="9">
        <f t="shared" ref="D15:M15" si="5">D13+D14</f>
        <v>43840</v>
      </c>
      <c r="E15" s="9">
        <f t="shared" si="5"/>
        <v>83714</v>
      </c>
      <c r="F15" s="9">
        <f t="shared" si="5"/>
        <v>101513</v>
      </c>
      <c r="G15" s="9">
        <f t="shared" si="5"/>
        <v>114038</v>
      </c>
      <c r="H15" s="9">
        <f t="shared" si="5"/>
        <v>170491</v>
      </c>
      <c r="I15" s="9">
        <f t="shared" si="5"/>
        <v>273243</v>
      </c>
      <c r="J15" s="9">
        <f t="shared" si="5"/>
        <v>274840</v>
      </c>
      <c r="K15" s="9">
        <f t="shared" si="5"/>
        <v>91061</v>
      </c>
      <c r="L15" s="9">
        <f t="shared" si="5"/>
        <v>345558</v>
      </c>
      <c r="M15" s="9">
        <f t="shared" si="5"/>
        <v>422278</v>
      </c>
    </row>
    <row r="16" spans="1:15" x14ac:dyDescent="0.25">
      <c r="A16" t="s">
        <v>155</v>
      </c>
      <c r="C16" s="10">
        <v>6</v>
      </c>
      <c r="D16" s="10">
        <v>0</v>
      </c>
      <c r="E16" s="10">
        <v>5092</v>
      </c>
      <c r="F16" s="10">
        <v>14025</v>
      </c>
      <c r="G16" s="10">
        <v>-14027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s="1" customFormat="1" x14ac:dyDescent="0.25">
      <c r="A17" s="1" t="s">
        <v>111</v>
      </c>
      <c r="C17" s="9">
        <f>C15+C16</f>
        <v>43174</v>
      </c>
      <c r="D17" s="9">
        <f t="shared" ref="D17:M17" si="6">D15+D16</f>
        <v>43840</v>
      </c>
      <c r="E17" s="9">
        <f t="shared" si="6"/>
        <v>88806</v>
      </c>
      <c r="F17" s="9">
        <f t="shared" si="6"/>
        <v>115538</v>
      </c>
      <c r="G17" s="9">
        <f t="shared" si="6"/>
        <v>100011</v>
      </c>
      <c r="H17" s="9">
        <f t="shared" si="6"/>
        <v>170491</v>
      </c>
      <c r="I17" s="9">
        <f t="shared" si="6"/>
        <v>273243</v>
      </c>
      <c r="J17" s="9">
        <f t="shared" si="6"/>
        <v>274840</v>
      </c>
      <c r="K17" s="9">
        <f t="shared" si="6"/>
        <v>91061</v>
      </c>
      <c r="L17" s="9">
        <f t="shared" si="6"/>
        <v>345558</v>
      </c>
      <c r="M17" s="9">
        <f t="shared" si="6"/>
        <v>422278</v>
      </c>
    </row>
    <row r="18" spans="1:13" x14ac:dyDescent="0.25">
      <c r="A18" t="s">
        <v>112</v>
      </c>
      <c r="C18" s="10">
        <v>-10136</v>
      </c>
      <c r="D18" s="10">
        <v>-10653</v>
      </c>
      <c r="E18" s="10">
        <v>-24124</v>
      </c>
      <c r="F18" s="10">
        <v>-24229</v>
      </c>
      <c r="G18" s="10">
        <v>-30660</v>
      </c>
      <c r="H18" s="10">
        <v>-34203</v>
      </c>
      <c r="I18" s="10">
        <v>-58861</v>
      </c>
      <c r="J18" s="10">
        <v>-52827</v>
      </c>
      <c r="K18" s="10">
        <v>-20361</v>
      </c>
      <c r="L18" s="10">
        <v>-101516</v>
      </c>
      <c r="M18" s="10">
        <v>-117566</v>
      </c>
    </row>
    <row r="19" spans="1:13" x14ac:dyDescent="0.25">
      <c r="A19" t="s">
        <v>54</v>
      </c>
      <c r="C19" s="15">
        <v>0</v>
      </c>
      <c r="D19" s="15">
        <v>0</v>
      </c>
      <c r="E19" s="15">
        <v>-2093</v>
      </c>
      <c r="F19" s="15">
        <v>-5076</v>
      </c>
      <c r="G19" s="15">
        <v>-5702</v>
      </c>
      <c r="H19" s="15">
        <v>0</v>
      </c>
      <c r="I19" s="15">
        <v>-6363</v>
      </c>
      <c r="J19" s="15">
        <v>-13742</v>
      </c>
      <c r="K19" s="15">
        <v>-4553</v>
      </c>
      <c r="L19" s="15">
        <v>-19531</v>
      </c>
      <c r="M19" s="15">
        <v>-21114</v>
      </c>
    </row>
    <row r="20" spans="1:13" s="1" customFormat="1" x14ac:dyDescent="0.25">
      <c r="A20" s="1" t="s">
        <v>142</v>
      </c>
      <c r="C20" s="9">
        <f>C17+C18+C19</f>
        <v>33038</v>
      </c>
      <c r="D20" s="9">
        <f t="shared" ref="D20:M20" si="7">D17+D18+D19</f>
        <v>33187</v>
      </c>
      <c r="E20" s="9">
        <f t="shared" si="7"/>
        <v>62589</v>
      </c>
      <c r="F20" s="9">
        <f t="shared" si="7"/>
        <v>86233</v>
      </c>
      <c r="G20" s="9">
        <f t="shared" si="7"/>
        <v>63649</v>
      </c>
      <c r="H20" s="9">
        <f t="shared" si="7"/>
        <v>136288</v>
      </c>
      <c r="I20" s="9">
        <f t="shared" si="7"/>
        <v>208019</v>
      </c>
      <c r="J20" s="9">
        <f t="shared" si="7"/>
        <v>208271</v>
      </c>
      <c r="K20" s="9">
        <f t="shared" si="7"/>
        <v>66147</v>
      </c>
      <c r="L20" s="9">
        <f t="shared" si="7"/>
        <v>224511</v>
      </c>
      <c r="M20" s="9">
        <f t="shared" si="7"/>
        <v>283598</v>
      </c>
    </row>
    <row r="21" spans="1:13" s="3" customFormat="1" x14ac:dyDescent="0.25">
      <c r="A21" s="18" t="s">
        <v>143</v>
      </c>
      <c r="C21" s="3">
        <v>1.88</v>
      </c>
      <c r="D21" s="3">
        <v>1.89</v>
      </c>
      <c r="E21" s="3">
        <v>2.99</v>
      </c>
      <c r="F21" s="3">
        <v>3.75</v>
      </c>
      <c r="G21" s="3">
        <v>3.97</v>
      </c>
      <c r="H21" s="3">
        <v>1.1599999999999999</v>
      </c>
      <c r="I21" s="3">
        <v>1.77</v>
      </c>
      <c r="J21" s="3">
        <v>1.78</v>
      </c>
      <c r="K21" s="3">
        <v>0.55000000000000004</v>
      </c>
      <c r="L21" s="3">
        <v>1.92</v>
      </c>
      <c r="M21" s="3">
        <v>2.44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8"/>
  <sheetViews>
    <sheetView workbookViewId="0">
      <selection activeCell="D37" sqref="D37"/>
    </sheetView>
  </sheetViews>
  <sheetFormatPr defaultRowHeight="15" x14ac:dyDescent="0.25"/>
  <cols>
    <col min="1" max="1" width="43.140625" customWidth="1"/>
    <col min="3" max="13" width="13.140625" style="10" customWidth="1"/>
  </cols>
  <sheetData>
    <row r="1" spans="1:13" s="1" customFormat="1" x14ac:dyDescent="0.25">
      <c r="A1" s="2" t="s">
        <v>23</v>
      </c>
      <c r="C1" s="9">
        <v>2007</v>
      </c>
      <c r="D1" s="9">
        <f>C1+1</f>
        <v>2008</v>
      </c>
      <c r="E1" s="9">
        <f t="shared" ref="E1:M1" si="0">D1+1</f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 t="shared" si="0"/>
        <v>2013</v>
      </c>
      <c r="J1" s="9">
        <f t="shared" si="0"/>
        <v>2014</v>
      </c>
      <c r="K1" s="9">
        <f t="shared" si="0"/>
        <v>2015</v>
      </c>
      <c r="L1" s="9">
        <f t="shared" si="0"/>
        <v>2016</v>
      </c>
      <c r="M1" s="9">
        <f t="shared" si="0"/>
        <v>2017</v>
      </c>
    </row>
    <row r="2" spans="1:13" x14ac:dyDescent="0.25">
      <c r="A2" s="1" t="s">
        <v>24</v>
      </c>
    </row>
    <row r="3" spans="1:13" x14ac:dyDescent="0.25">
      <c r="A3" t="s">
        <v>25</v>
      </c>
      <c r="C3" s="10">
        <v>97930</v>
      </c>
      <c r="D3" s="10">
        <v>146843</v>
      </c>
      <c r="E3" s="10">
        <v>281509</v>
      </c>
      <c r="F3" s="10">
        <v>139669</v>
      </c>
      <c r="G3" s="10">
        <v>159872</v>
      </c>
      <c r="H3" s="10">
        <v>515468</v>
      </c>
      <c r="I3" s="10">
        <v>610618</v>
      </c>
      <c r="J3" s="10">
        <v>764126</v>
      </c>
      <c r="K3" s="10">
        <v>725360</v>
      </c>
      <c r="L3" s="10">
        <v>1454542</v>
      </c>
      <c r="M3" s="10">
        <v>1692694</v>
      </c>
    </row>
    <row r="4" spans="1:13" x14ac:dyDescent="0.25">
      <c r="A4" t="s">
        <v>144</v>
      </c>
      <c r="C4" s="10">
        <v>93761</v>
      </c>
      <c r="D4" s="10">
        <v>36808</v>
      </c>
      <c r="E4" s="10">
        <v>121375</v>
      </c>
      <c r="F4" s="10">
        <v>57619</v>
      </c>
      <c r="G4" s="10">
        <v>170104</v>
      </c>
      <c r="H4" s="10">
        <v>177098</v>
      </c>
      <c r="I4" s="10">
        <v>420301</v>
      </c>
      <c r="J4" s="10">
        <v>455559</v>
      </c>
      <c r="K4" s="10">
        <v>336226</v>
      </c>
      <c r="L4" s="10">
        <v>0</v>
      </c>
      <c r="M4" s="10">
        <v>0</v>
      </c>
    </row>
    <row r="5" spans="1:13" x14ac:dyDescent="0.25">
      <c r="A5" t="s">
        <v>116</v>
      </c>
      <c r="C5" s="10">
        <v>80308</v>
      </c>
      <c r="D5" s="10">
        <v>117447</v>
      </c>
      <c r="E5" s="10">
        <v>130189</v>
      </c>
      <c r="F5" s="10">
        <v>374482</v>
      </c>
      <c r="G5" s="10">
        <v>479245</v>
      </c>
      <c r="H5" s="10">
        <v>155473</v>
      </c>
      <c r="I5" s="10">
        <v>36389</v>
      </c>
      <c r="J5" s="10">
        <v>396107</v>
      </c>
      <c r="K5" s="10">
        <v>282586</v>
      </c>
      <c r="L5" s="10">
        <v>0</v>
      </c>
      <c r="M5" s="10">
        <v>0</v>
      </c>
    </row>
    <row r="6" spans="1:13" x14ac:dyDescent="0.25">
      <c r="A6" t="s">
        <v>160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4285</v>
      </c>
      <c r="M6" s="10">
        <v>543</v>
      </c>
    </row>
    <row r="7" spans="1:13" x14ac:dyDescent="0.25">
      <c r="A7" t="s">
        <v>161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67550</v>
      </c>
      <c r="M7" s="10">
        <v>43082</v>
      </c>
    </row>
    <row r="8" spans="1:13" x14ac:dyDescent="0.25">
      <c r="A8" t="s">
        <v>29</v>
      </c>
      <c r="C8" s="10">
        <v>287069</v>
      </c>
      <c r="D8" s="10">
        <v>460338</v>
      </c>
      <c r="E8" s="10">
        <v>408538</v>
      </c>
      <c r="F8" s="10">
        <v>467152</v>
      </c>
      <c r="G8" s="10">
        <v>596724</v>
      </c>
      <c r="H8" s="10">
        <v>959597</v>
      </c>
      <c r="I8" s="10">
        <v>1130244</v>
      </c>
      <c r="J8" s="10">
        <v>1278362</v>
      </c>
      <c r="K8" s="10">
        <v>1219459</v>
      </c>
      <c r="L8" s="10">
        <v>1262636</v>
      </c>
      <c r="M8" s="10">
        <v>1385696</v>
      </c>
    </row>
    <row r="9" spans="1:13" x14ac:dyDescent="0.25">
      <c r="A9" t="s">
        <v>33</v>
      </c>
      <c r="C9" s="10">
        <v>40833</v>
      </c>
      <c r="D9" s="10">
        <v>93532</v>
      </c>
      <c r="E9" s="10">
        <v>84791</v>
      </c>
      <c r="F9" s="10">
        <v>89660</v>
      </c>
      <c r="G9" s="10">
        <v>68848</v>
      </c>
      <c r="H9" s="10">
        <v>127615</v>
      </c>
      <c r="I9" s="10">
        <v>168039</v>
      </c>
      <c r="J9" s="10">
        <v>226166</v>
      </c>
      <c r="K9" s="10">
        <v>166431</v>
      </c>
      <c r="L9" s="10">
        <v>259988</v>
      </c>
      <c r="M9" s="10">
        <v>343453</v>
      </c>
    </row>
    <row r="10" spans="1:13" x14ac:dyDescent="0.25">
      <c r="A10" t="s">
        <v>145</v>
      </c>
      <c r="C10" s="10">
        <v>161981</v>
      </c>
      <c r="D10" s="10">
        <v>115633</v>
      </c>
      <c r="E10" s="10">
        <v>359138</v>
      </c>
      <c r="F10" s="10">
        <v>510463</v>
      </c>
      <c r="G10" s="10">
        <v>469322</v>
      </c>
      <c r="H10" s="10">
        <v>425148</v>
      </c>
      <c r="I10" s="10">
        <v>589027</v>
      </c>
      <c r="J10" s="10">
        <v>356093</v>
      </c>
      <c r="K10" s="10">
        <v>583231</v>
      </c>
      <c r="L10" s="10">
        <v>1278874</v>
      </c>
      <c r="M10" s="10">
        <v>1256940</v>
      </c>
    </row>
    <row r="11" spans="1:13" x14ac:dyDescent="0.25">
      <c r="A11" t="s">
        <v>146</v>
      </c>
      <c r="C11" s="10">
        <v>100</v>
      </c>
      <c r="D11" s="10">
        <v>1335</v>
      </c>
      <c r="E11" s="10">
        <v>100</v>
      </c>
      <c r="F11" s="10">
        <v>100</v>
      </c>
      <c r="G11" s="10">
        <v>100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</row>
    <row r="12" spans="1:13" x14ac:dyDescent="0.25">
      <c r="A12" t="s">
        <v>35</v>
      </c>
      <c r="C12" s="10">
        <v>11656</v>
      </c>
      <c r="D12" s="10">
        <v>12988</v>
      </c>
      <c r="E12" s="10">
        <v>15590</v>
      </c>
      <c r="F12" s="10">
        <v>19414</v>
      </c>
      <c r="G12" s="10">
        <v>18291</v>
      </c>
      <c r="H12" s="10">
        <v>23315</v>
      </c>
      <c r="I12" s="10">
        <v>27947</v>
      </c>
      <c r="J12" s="10">
        <v>25270</v>
      </c>
      <c r="K12" s="10">
        <v>24809</v>
      </c>
      <c r="L12" s="10">
        <v>29413</v>
      </c>
      <c r="M12" s="10">
        <v>31587</v>
      </c>
    </row>
    <row r="13" spans="1:13" x14ac:dyDescent="0.25">
      <c r="A13" t="s">
        <v>36</v>
      </c>
      <c r="C13" s="10">
        <v>99</v>
      </c>
      <c r="D13" s="10">
        <v>20</v>
      </c>
      <c r="E13" s="10">
        <v>0</v>
      </c>
      <c r="F13" s="10">
        <v>9323</v>
      </c>
      <c r="G13" s="10">
        <v>8146</v>
      </c>
      <c r="H13" s="10">
        <v>6969</v>
      </c>
      <c r="I13" s="10">
        <v>5792</v>
      </c>
      <c r="J13" s="10">
        <v>4613</v>
      </c>
      <c r="K13" s="10">
        <v>3435</v>
      </c>
      <c r="L13" s="10">
        <v>2257</v>
      </c>
      <c r="M13" s="10">
        <v>1079</v>
      </c>
    </row>
    <row r="14" spans="1:13" x14ac:dyDescent="0.25">
      <c r="A14" t="s">
        <v>157</v>
      </c>
      <c r="C14" s="10">
        <v>0</v>
      </c>
      <c r="D14" s="10">
        <v>0</v>
      </c>
      <c r="E14" s="10">
        <v>2983</v>
      </c>
      <c r="F14" s="10">
        <v>0</v>
      </c>
      <c r="G14" s="10">
        <v>410</v>
      </c>
      <c r="H14" s="10">
        <v>0</v>
      </c>
      <c r="I14" s="10">
        <v>0</v>
      </c>
      <c r="J14" s="10">
        <v>0</v>
      </c>
      <c r="K14" s="10">
        <v>27910</v>
      </c>
      <c r="L14" s="10">
        <v>14018</v>
      </c>
      <c r="M14" s="10">
        <v>21909</v>
      </c>
    </row>
    <row r="15" spans="1:13" s="1" customFormat="1" x14ac:dyDescent="0.25">
      <c r="A15" s="1" t="s">
        <v>37</v>
      </c>
      <c r="C15" s="9">
        <f>C3+C4+C5+C6+C7+C8+C9+C10+C11+C12+C13+C14</f>
        <v>773737</v>
      </c>
      <c r="D15" s="9">
        <f t="shared" ref="D15:K15" si="1">D3+D4+D5+D6+D7+D8+D9+D10+D11+D12+D13+D14</f>
        <v>984944</v>
      </c>
      <c r="E15" s="9">
        <f t="shared" si="1"/>
        <v>1404213</v>
      </c>
      <c r="F15" s="9">
        <f t="shared" si="1"/>
        <v>1667882</v>
      </c>
      <c r="G15" s="9">
        <f t="shared" si="1"/>
        <v>1971062</v>
      </c>
      <c r="H15" s="9">
        <f t="shared" si="1"/>
        <v>2390684</v>
      </c>
      <c r="I15" s="9">
        <f t="shared" si="1"/>
        <v>2988358</v>
      </c>
      <c r="J15" s="9">
        <f t="shared" si="1"/>
        <v>3506297</v>
      </c>
      <c r="K15" s="9">
        <f t="shared" si="1"/>
        <v>3369448</v>
      </c>
      <c r="L15" s="9">
        <f>L3+L4+L5+L6+L7+L8+L9+L10+L11+L12+L13+L14</f>
        <v>4373564</v>
      </c>
      <c r="M15" s="9">
        <f>M3+M4+M5+M6+M7+M8+M9+M10+M11+M12+M13+M14</f>
        <v>4776984</v>
      </c>
    </row>
    <row r="16" spans="1:13" x14ac:dyDescent="0.25">
      <c r="A16" s="1" t="s">
        <v>38</v>
      </c>
    </row>
    <row r="17" spans="1:13" x14ac:dyDescent="0.25">
      <c r="A17" t="s">
        <v>39</v>
      </c>
      <c r="C17" s="10">
        <v>534840</v>
      </c>
      <c r="D17" s="10">
        <v>742290</v>
      </c>
      <c r="E17" s="10">
        <v>833084</v>
      </c>
      <c r="F17" s="10">
        <v>1092442</v>
      </c>
      <c r="G17" s="10">
        <v>1479687</v>
      </c>
      <c r="H17" s="10">
        <v>1704198</v>
      </c>
      <c r="I17" s="10">
        <v>1779108</v>
      </c>
      <c r="J17" s="10">
        <v>2198585</v>
      </c>
      <c r="K17" s="10">
        <v>2422382</v>
      </c>
      <c r="L17" s="10">
        <v>3197673</v>
      </c>
      <c r="M17" s="10">
        <v>3420164</v>
      </c>
    </row>
    <row r="18" spans="1:13" x14ac:dyDescent="0.25">
      <c r="A18" t="s">
        <v>124</v>
      </c>
      <c r="C18" s="10">
        <v>43911</v>
      </c>
      <c r="D18" s="10">
        <v>10018</v>
      </c>
      <c r="E18" s="10">
        <v>11435</v>
      </c>
      <c r="F18" s="10">
        <v>196</v>
      </c>
      <c r="G18" s="10">
        <v>10261</v>
      </c>
      <c r="H18" s="10">
        <v>4741</v>
      </c>
      <c r="I18" s="10">
        <v>406195</v>
      </c>
      <c r="J18" s="10">
        <v>382558</v>
      </c>
      <c r="K18" s="10">
        <v>141291</v>
      </c>
      <c r="L18" s="10">
        <v>9702</v>
      </c>
      <c r="M18" s="10">
        <v>66086</v>
      </c>
    </row>
    <row r="19" spans="1:13" x14ac:dyDescent="0.25">
      <c r="A19" t="s">
        <v>125</v>
      </c>
      <c r="C19" s="10">
        <v>33397</v>
      </c>
      <c r="D19" s="10">
        <v>93833</v>
      </c>
      <c r="E19" s="10">
        <v>90597</v>
      </c>
      <c r="F19" s="10">
        <v>69744</v>
      </c>
      <c r="G19" s="10">
        <v>110068</v>
      </c>
      <c r="H19" s="10">
        <v>119718</v>
      </c>
      <c r="I19" s="10">
        <v>179817</v>
      </c>
      <c r="J19" s="10">
        <v>195785</v>
      </c>
      <c r="K19" s="10">
        <v>154210</v>
      </c>
      <c r="L19" s="10">
        <v>316192</v>
      </c>
      <c r="M19" s="10">
        <v>277551</v>
      </c>
    </row>
    <row r="20" spans="1:13" x14ac:dyDescent="0.25">
      <c r="A20" t="s">
        <v>147</v>
      </c>
      <c r="C20" s="10">
        <v>63743</v>
      </c>
      <c r="D20" s="10">
        <v>28651</v>
      </c>
      <c r="E20" s="10">
        <v>275516</v>
      </c>
      <c r="F20" s="10">
        <v>252863</v>
      </c>
      <c r="G20" s="10">
        <v>90976</v>
      </c>
      <c r="H20" s="10">
        <v>193166</v>
      </c>
      <c r="I20" s="10">
        <v>70105</v>
      </c>
      <c r="J20" s="10">
        <v>113104</v>
      </c>
      <c r="K20" s="10">
        <v>1552</v>
      </c>
      <c r="L20" s="10">
        <v>84004</v>
      </c>
      <c r="M20" s="10">
        <v>88313</v>
      </c>
    </row>
    <row r="21" spans="1:13" x14ac:dyDescent="0.25">
      <c r="A21" t="s">
        <v>148</v>
      </c>
      <c r="C21" s="10">
        <v>5042</v>
      </c>
      <c r="D21" s="10">
        <v>19435</v>
      </c>
      <c r="E21" s="10">
        <v>27387</v>
      </c>
      <c r="F21" s="10">
        <v>48103</v>
      </c>
      <c r="G21" s="10">
        <v>40828</v>
      </c>
      <c r="H21" s="10">
        <v>50160</v>
      </c>
      <c r="I21" s="10">
        <v>47774</v>
      </c>
      <c r="J21" s="10">
        <v>65811</v>
      </c>
      <c r="K21" s="10">
        <v>89648</v>
      </c>
      <c r="L21" s="10">
        <v>0</v>
      </c>
      <c r="M21" s="10">
        <v>0</v>
      </c>
    </row>
    <row r="22" spans="1:13" x14ac:dyDescent="0.25">
      <c r="A22" t="s">
        <v>149</v>
      </c>
      <c r="C22" s="10">
        <v>1494</v>
      </c>
      <c r="D22" s="10">
        <v>358</v>
      </c>
      <c r="E22" s="10">
        <v>6616</v>
      </c>
      <c r="F22" s="10">
        <v>3210</v>
      </c>
      <c r="G22" s="10">
        <v>6666</v>
      </c>
      <c r="H22" s="10">
        <v>1889</v>
      </c>
      <c r="I22" s="10">
        <v>2641</v>
      </c>
      <c r="J22" s="10">
        <v>4844</v>
      </c>
      <c r="K22" s="10">
        <v>0</v>
      </c>
      <c r="L22" s="10">
        <v>0</v>
      </c>
      <c r="M22" s="10">
        <v>0</v>
      </c>
    </row>
    <row r="23" spans="1:13" x14ac:dyDescent="0.25">
      <c r="A23" t="s">
        <v>156</v>
      </c>
      <c r="C23" s="10">
        <v>2916</v>
      </c>
      <c r="D23" s="10">
        <v>898</v>
      </c>
      <c r="E23" s="10">
        <v>0</v>
      </c>
      <c r="F23" s="10">
        <v>5343</v>
      </c>
      <c r="G23" s="10">
        <v>0</v>
      </c>
      <c r="H23" s="10">
        <v>5463</v>
      </c>
      <c r="I23" s="10">
        <v>15734</v>
      </c>
      <c r="J23" s="10">
        <v>16683</v>
      </c>
      <c r="K23" s="10">
        <v>5265</v>
      </c>
      <c r="L23" s="10">
        <v>777</v>
      </c>
      <c r="M23" s="10">
        <v>3571</v>
      </c>
    </row>
    <row r="24" spans="1:13" x14ac:dyDescent="0.25">
      <c r="A24" t="s">
        <v>160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543</v>
      </c>
    </row>
    <row r="25" spans="1:13" s="1" customFormat="1" x14ac:dyDescent="0.25">
      <c r="A25" s="1" t="s">
        <v>44</v>
      </c>
      <c r="C25" s="9">
        <f>C17+C18+C19+C20+C21+C22+C23+C24</f>
        <v>685343</v>
      </c>
      <c r="D25" s="9">
        <f t="shared" ref="D25:L25" si="2">D17+D18+D19+D20+D21+D22+D23+D24</f>
        <v>895483</v>
      </c>
      <c r="E25" s="9">
        <f t="shared" si="2"/>
        <v>1244635</v>
      </c>
      <c r="F25" s="9">
        <f t="shared" si="2"/>
        <v>1471901</v>
      </c>
      <c r="G25" s="9">
        <f t="shared" si="2"/>
        <v>1738486</v>
      </c>
      <c r="H25" s="9">
        <f t="shared" si="2"/>
        <v>2079335</v>
      </c>
      <c r="I25" s="9">
        <f t="shared" si="2"/>
        <v>2501374</v>
      </c>
      <c r="J25" s="9">
        <f t="shared" si="2"/>
        <v>2977370</v>
      </c>
      <c r="K25" s="9">
        <f t="shared" si="2"/>
        <v>2814348</v>
      </c>
      <c r="L25" s="9">
        <f t="shared" si="2"/>
        <v>3608348</v>
      </c>
      <c r="M25" s="9">
        <f>M17+M18+M19+M20+M21+M22+M23+M24</f>
        <v>3856228</v>
      </c>
    </row>
    <row r="26" spans="1:13" x14ac:dyDescent="0.25">
      <c r="A26" s="1" t="s">
        <v>150</v>
      </c>
    </row>
    <row r="27" spans="1:13" x14ac:dyDescent="0.25">
      <c r="A27" t="s">
        <v>46</v>
      </c>
      <c r="C27" s="10">
        <v>13131</v>
      </c>
      <c r="D27" s="10">
        <v>13131</v>
      </c>
      <c r="E27" s="10">
        <v>61131</v>
      </c>
      <c r="F27" s="10">
        <v>61131</v>
      </c>
      <c r="G27" s="10">
        <v>61131</v>
      </c>
      <c r="H27" s="10">
        <v>61631</v>
      </c>
      <c r="I27" s="10">
        <v>61631</v>
      </c>
      <c r="J27" s="10">
        <v>61631</v>
      </c>
      <c r="K27" s="10">
        <v>61631</v>
      </c>
      <c r="L27" s="10">
        <v>44385</v>
      </c>
      <c r="M27" s="10">
        <v>86037</v>
      </c>
    </row>
    <row r="28" spans="1:13" x14ac:dyDescent="0.25">
      <c r="A28" t="s">
        <v>153</v>
      </c>
      <c r="C28" s="10">
        <v>41157</v>
      </c>
      <c r="D28" s="10">
        <v>43162</v>
      </c>
      <c r="E28" s="10">
        <v>57339</v>
      </c>
      <c r="F28" s="10">
        <v>32049</v>
      </c>
      <c r="G28" s="10">
        <v>66560</v>
      </c>
      <c r="H28" s="10">
        <v>62481</v>
      </c>
      <c r="I28" s="10">
        <v>177809</v>
      </c>
      <c r="J28" s="10">
        <v>150319</v>
      </c>
      <c r="K28" s="10">
        <v>152060</v>
      </c>
      <c r="L28" s="10">
        <v>232644</v>
      </c>
      <c r="M28" s="10">
        <v>251354</v>
      </c>
    </row>
    <row r="29" spans="1:13" x14ac:dyDescent="0.25">
      <c r="A29" t="s">
        <v>47</v>
      </c>
      <c r="C29" s="10">
        <v>26069</v>
      </c>
      <c r="D29" s="10">
        <v>30217</v>
      </c>
      <c r="E29" s="10">
        <v>37404</v>
      </c>
      <c r="F29" s="10">
        <v>46430</v>
      </c>
      <c r="G29" s="10">
        <v>56139</v>
      </c>
      <c r="H29" s="10">
        <v>123175</v>
      </c>
      <c r="I29" s="10">
        <v>149177</v>
      </c>
      <c r="J29" s="10">
        <v>175211</v>
      </c>
      <c r="K29" s="10">
        <v>183480</v>
      </c>
      <c r="L29" s="10">
        <v>146854</v>
      </c>
      <c r="M29" s="10">
        <v>171463</v>
      </c>
    </row>
    <row r="30" spans="1:13" x14ac:dyDescent="0.25">
      <c r="A30" t="s">
        <v>154</v>
      </c>
      <c r="C30" s="10">
        <v>0</v>
      </c>
      <c r="D30" s="10">
        <v>0</v>
      </c>
      <c r="E30" s="10">
        <v>0</v>
      </c>
      <c r="F30" s="10">
        <v>29319</v>
      </c>
      <c r="G30" s="10">
        <v>36898</v>
      </c>
      <c r="H30" s="10">
        <v>50908</v>
      </c>
      <c r="I30" s="10">
        <v>62137</v>
      </c>
      <c r="J30" s="10">
        <v>137934</v>
      </c>
      <c r="K30" s="10">
        <v>152163</v>
      </c>
      <c r="L30" s="10">
        <v>84282</v>
      </c>
      <c r="M30" s="10">
        <v>102907</v>
      </c>
    </row>
    <row r="31" spans="1:13" x14ac:dyDescent="0.25">
      <c r="A31" t="s">
        <v>50</v>
      </c>
      <c r="C31" s="10">
        <v>8037</v>
      </c>
      <c r="D31" s="10">
        <v>2951</v>
      </c>
      <c r="E31" s="10">
        <v>3704</v>
      </c>
      <c r="F31" s="10">
        <v>27052</v>
      </c>
      <c r="G31" s="10">
        <v>11848</v>
      </c>
      <c r="H31" s="10">
        <v>13154</v>
      </c>
      <c r="I31" s="10">
        <v>36230</v>
      </c>
      <c r="J31" s="10">
        <v>3832</v>
      </c>
      <c r="K31" s="10">
        <v>5766</v>
      </c>
      <c r="L31" s="10">
        <v>24651</v>
      </c>
      <c r="M31" s="10">
        <v>29179</v>
      </c>
    </row>
    <row r="32" spans="1:13" x14ac:dyDescent="0.25">
      <c r="A32" t="s">
        <v>159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232400</v>
      </c>
      <c r="M32" s="10">
        <v>279816</v>
      </c>
    </row>
    <row r="33" spans="1:13" s="1" customFormat="1" x14ac:dyDescent="0.25">
      <c r="A33" s="1" t="s">
        <v>151</v>
      </c>
      <c r="C33" s="9">
        <f>C27+C28+C29+C30+C31+C32</f>
        <v>88394</v>
      </c>
      <c r="D33" s="9">
        <f t="shared" ref="D33:M33" si="3">D27+D28+D29+D30+D31+D32</f>
        <v>89461</v>
      </c>
      <c r="E33" s="9">
        <f t="shared" si="3"/>
        <v>159578</v>
      </c>
      <c r="F33" s="9">
        <f t="shared" si="3"/>
        <v>195981</v>
      </c>
      <c r="G33" s="9">
        <f t="shared" si="3"/>
        <v>232576</v>
      </c>
      <c r="H33" s="9">
        <f t="shared" si="3"/>
        <v>311349</v>
      </c>
      <c r="I33" s="9">
        <f t="shared" si="3"/>
        <v>486984</v>
      </c>
      <c r="J33" s="9">
        <f t="shared" si="3"/>
        <v>528927</v>
      </c>
      <c r="K33" s="9">
        <f t="shared" si="3"/>
        <v>555100</v>
      </c>
      <c r="L33" s="9">
        <f t="shared" si="3"/>
        <v>765216</v>
      </c>
      <c r="M33" s="9">
        <f t="shared" si="3"/>
        <v>920756</v>
      </c>
    </row>
    <row r="34" spans="1:13" s="1" customFormat="1" x14ac:dyDescent="0.25">
      <c r="A34" s="1" t="s">
        <v>152</v>
      </c>
      <c r="C34" s="9">
        <f>C25+C33</f>
        <v>773737</v>
      </c>
      <c r="D34" s="9">
        <f t="shared" ref="D34:M34" si="4">D25+D33</f>
        <v>984944</v>
      </c>
      <c r="E34" s="9">
        <f t="shared" si="4"/>
        <v>1404213</v>
      </c>
      <c r="F34" s="9">
        <f t="shared" si="4"/>
        <v>1667882</v>
      </c>
      <c r="G34" s="9">
        <f t="shared" si="4"/>
        <v>1971062</v>
      </c>
      <c r="H34" s="9">
        <f t="shared" si="4"/>
        <v>2390684</v>
      </c>
      <c r="I34" s="9">
        <f t="shared" si="4"/>
        <v>2988358</v>
      </c>
      <c r="J34" s="9">
        <f t="shared" si="4"/>
        <v>3506297</v>
      </c>
      <c r="K34" s="9">
        <f t="shared" si="4"/>
        <v>3369448</v>
      </c>
      <c r="L34" s="9">
        <f t="shared" si="4"/>
        <v>4373564</v>
      </c>
      <c r="M34" s="9">
        <f t="shared" si="4"/>
        <v>4776984</v>
      </c>
    </row>
    <row r="38" spans="1:13" x14ac:dyDescent="0.25">
      <c r="A38" t="s">
        <v>176</v>
      </c>
      <c r="C38" s="10">
        <f>C3+C4+C5+C6+C7+C8+C9+C11+C14</f>
        <v>600001</v>
      </c>
      <c r="D38" s="10">
        <f t="shared" ref="D38:M38" si="5">D3+D4+D5+D6+D7+D8+D9+D11+D14</f>
        <v>856303</v>
      </c>
      <c r="E38" s="10">
        <f t="shared" si="5"/>
        <v>1029485</v>
      </c>
      <c r="F38" s="10">
        <f t="shared" si="5"/>
        <v>1128682</v>
      </c>
      <c r="G38" s="10">
        <f t="shared" si="5"/>
        <v>1475303</v>
      </c>
      <c r="H38" s="10">
        <f t="shared" si="5"/>
        <v>1935252</v>
      </c>
      <c r="I38" s="10">
        <f t="shared" si="5"/>
        <v>2365592</v>
      </c>
      <c r="J38" s="10">
        <f t="shared" si="5"/>
        <v>3120321</v>
      </c>
      <c r="K38" s="10">
        <f t="shared" si="5"/>
        <v>2757973</v>
      </c>
      <c r="L38" s="10">
        <f t="shared" si="5"/>
        <v>3063020</v>
      </c>
      <c r="M38" s="10">
        <f t="shared" si="5"/>
        <v>3487378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6"/>
  <sheetViews>
    <sheetView workbookViewId="0">
      <selection activeCell="A79" sqref="A79"/>
    </sheetView>
  </sheetViews>
  <sheetFormatPr defaultRowHeight="15" x14ac:dyDescent="0.25"/>
  <cols>
    <col min="1" max="1" width="18.28515625" customWidth="1"/>
    <col min="3" max="13" width="18.42578125" style="4" customWidth="1"/>
  </cols>
  <sheetData>
    <row r="1" spans="1:13" s="9" customFormat="1" x14ac:dyDescent="0.25"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  <c r="L1" s="9">
        <v>2016</v>
      </c>
      <c r="M1" s="9">
        <v>2017</v>
      </c>
    </row>
    <row r="2" spans="1:13" s="1" customFormat="1" x14ac:dyDescent="0.25">
      <c r="A2" s="1" t="s">
        <v>162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t="s">
        <v>164</v>
      </c>
      <c r="C3" s="4">
        <v>221915</v>
      </c>
      <c r="D3" s="4">
        <v>319393</v>
      </c>
      <c r="E3" s="4">
        <v>434521</v>
      </c>
      <c r="F3" s="4">
        <v>471349</v>
      </c>
      <c r="G3" s="4">
        <v>753354</v>
      </c>
      <c r="H3" s="4">
        <v>1118210</v>
      </c>
      <c r="I3" s="4">
        <v>1509397</v>
      </c>
      <c r="J3" s="4">
        <v>2626662</v>
      </c>
      <c r="K3" s="4">
        <v>3215373</v>
      </c>
      <c r="L3" s="4">
        <v>2064421</v>
      </c>
    </row>
    <row r="4" spans="1:13" x14ac:dyDescent="0.25">
      <c r="A4" t="s">
        <v>165</v>
      </c>
      <c r="C4" s="4">
        <v>204116</v>
      </c>
      <c r="D4" s="4">
        <v>300241</v>
      </c>
      <c r="E4" s="4">
        <v>393456</v>
      </c>
      <c r="F4" s="4">
        <v>423232</v>
      </c>
      <c r="G4" s="4">
        <v>693142</v>
      </c>
      <c r="H4" s="4">
        <v>955301</v>
      </c>
      <c r="I4" s="4">
        <v>1276770</v>
      </c>
      <c r="J4" s="4">
        <v>2315222</v>
      </c>
      <c r="K4" s="4">
        <v>2845176</v>
      </c>
      <c r="L4" s="4">
        <v>3096587</v>
      </c>
    </row>
    <row r="5" spans="1:13" x14ac:dyDescent="0.25">
      <c r="A5" t="s">
        <v>166</v>
      </c>
      <c r="C5" s="4">
        <v>120079</v>
      </c>
      <c r="D5" s="4">
        <v>161361</v>
      </c>
      <c r="E5" s="4">
        <v>267554</v>
      </c>
      <c r="F5" s="4">
        <v>275543</v>
      </c>
      <c r="G5" s="4">
        <v>564396</v>
      </c>
      <c r="H5" s="4">
        <v>707648</v>
      </c>
      <c r="I5" s="4">
        <v>799220</v>
      </c>
      <c r="J5" s="4">
        <v>1348161</v>
      </c>
      <c r="K5" s="4">
        <v>1544523</v>
      </c>
      <c r="L5" s="4">
        <v>2312391</v>
      </c>
    </row>
    <row r="6" spans="1:13" x14ac:dyDescent="0.25">
      <c r="A6" t="s">
        <v>167</v>
      </c>
      <c r="C6" s="4">
        <v>4745</v>
      </c>
      <c r="D6" s="4">
        <v>7976</v>
      </c>
      <c r="E6" s="4">
        <v>8878</v>
      </c>
      <c r="F6" s="4">
        <v>8810</v>
      </c>
      <c r="G6" s="4">
        <v>18338</v>
      </c>
      <c r="H6" s="4">
        <v>49452</v>
      </c>
      <c r="I6" s="4">
        <v>92010</v>
      </c>
      <c r="J6" s="4">
        <v>140352</v>
      </c>
      <c r="K6" s="4">
        <v>160042</v>
      </c>
      <c r="L6" s="4">
        <v>7203</v>
      </c>
    </row>
    <row r="7" spans="1:13" x14ac:dyDescent="0.25">
      <c r="A7" t="s">
        <v>37</v>
      </c>
      <c r="C7" s="4">
        <v>234472</v>
      </c>
      <c r="D7" s="4">
        <v>335649</v>
      </c>
      <c r="E7" s="4">
        <v>450470</v>
      </c>
      <c r="F7" s="4">
        <v>499751</v>
      </c>
      <c r="G7" s="4">
        <v>786063</v>
      </c>
      <c r="H7" s="4">
        <v>1159345</v>
      </c>
      <c r="I7" s="4">
        <v>1558963</v>
      </c>
      <c r="J7" s="4">
        <v>2707542</v>
      </c>
      <c r="K7" s="4">
        <v>3351039</v>
      </c>
      <c r="L7" s="4">
        <v>2370172</v>
      </c>
    </row>
    <row r="8" spans="1:13" x14ac:dyDescent="0.25">
      <c r="A8" t="s">
        <v>168</v>
      </c>
      <c r="C8" s="4">
        <v>30356</v>
      </c>
      <c r="D8" s="4">
        <v>35408</v>
      </c>
      <c r="E8" s="4">
        <v>57014</v>
      </c>
      <c r="F8" s="4">
        <v>76519</v>
      </c>
      <c r="G8" s="4">
        <v>92921</v>
      </c>
      <c r="H8" s="4">
        <v>204044</v>
      </c>
      <c r="I8" s="4">
        <v>282193</v>
      </c>
      <c r="J8" s="4">
        <v>392320</v>
      </c>
      <c r="K8" s="4">
        <v>505863</v>
      </c>
      <c r="L8" s="4">
        <v>502768</v>
      </c>
    </row>
    <row r="11" spans="1:13" x14ac:dyDescent="0.25">
      <c r="A11" t="s">
        <v>169</v>
      </c>
      <c r="C11" s="4">
        <f>C3/C4</f>
        <v>1.0872004154500383</v>
      </c>
      <c r="D11" s="4">
        <f t="shared" ref="D11:L11" si="0">D3/D4</f>
        <v>1.0637887563657196</v>
      </c>
      <c r="E11" s="4">
        <f t="shared" si="0"/>
        <v>1.1043699930869018</v>
      </c>
      <c r="F11" s="4">
        <f t="shared" si="0"/>
        <v>1.1136894185694843</v>
      </c>
      <c r="G11" s="4">
        <f t="shared" si="0"/>
        <v>1.0868682030521883</v>
      </c>
      <c r="H11" s="4">
        <f t="shared" si="0"/>
        <v>1.1705315916135333</v>
      </c>
      <c r="I11" s="4">
        <f t="shared" si="0"/>
        <v>1.1821996130861472</v>
      </c>
      <c r="J11" s="4">
        <f t="shared" si="0"/>
        <v>1.1345184176722578</v>
      </c>
      <c r="K11" s="4">
        <f t="shared" si="0"/>
        <v>1.1301139191389216</v>
      </c>
      <c r="L11" s="4">
        <f t="shared" si="0"/>
        <v>0.66667624710689544</v>
      </c>
    </row>
    <row r="12" spans="1:13" x14ac:dyDescent="0.25">
      <c r="A12" t="s">
        <v>170</v>
      </c>
      <c r="C12" s="4">
        <f>(C3-C5)/C4</f>
        <v>0.49891238315467673</v>
      </c>
      <c r="D12" s="4">
        <f t="shared" ref="D12:L12" si="1">(D3-D5)/D4</f>
        <v>0.52635049843292558</v>
      </c>
      <c r="E12" s="4">
        <f t="shared" si="1"/>
        <v>0.42436003009231021</v>
      </c>
      <c r="F12" s="4">
        <f t="shared" si="1"/>
        <v>0.46264460154241643</v>
      </c>
      <c r="G12" s="4">
        <f t="shared" si="1"/>
        <v>0.27261080702078361</v>
      </c>
      <c r="H12" s="4">
        <f t="shared" si="1"/>
        <v>0.4297723963441889</v>
      </c>
      <c r="I12" s="4">
        <f t="shared" si="1"/>
        <v>0.55622939135474669</v>
      </c>
      <c r="J12" s="4">
        <f t="shared" si="1"/>
        <v>0.55221529512072709</v>
      </c>
      <c r="K12" s="4">
        <f t="shared" si="1"/>
        <v>0.58725716792212501</v>
      </c>
      <c r="L12" s="4">
        <f t="shared" si="1"/>
        <v>-8.0078486411006705E-2</v>
      </c>
    </row>
    <row r="13" spans="1:13" x14ac:dyDescent="0.25">
      <c r="A13" t="s">
        <v>171</v>
      </c>
      <c r="C13" s="4">
        <f>C6/C7</f>
        <v>2.0236957931010952E-2</v>
      </c>
      <c r="D13" s="4">
        <f t="shared" ref="D13:L13" si="2">D6/D7</f>
        <v>2.3762919001695224E-2</v>
      </c>
      <c r="E13" s="4">
        <f t="shared" si="2"/>
        <v>1.9708304659577774E-2</v>
      </c>
      <c r="F13" s="4">
        <f t="shared" si="2"/>
        <v>1.7628779132007739E-2</v>
      </c>
      <c r="G13" s="4">
        <f t="shared" si="2"/>
        <v>2.3328918928889924E-2</v>
      </c>
      <c r="H13" s="4">
        <f t="shared" si="2"/>
        <v>4.2655119916849601E-2</v>
      </c>
      <c r="I13" s="4">
        <f t="shared" si="2"/>
        <v>5.9020002399030637E-2</v>
      </c>
      <c r="J13" s="4">
        <f t="shared" si="2"/>
        <v>5.1837423020584722E-2</v>
      </c>
      <c r="K13" s="4">
        <f t="shared" si="2"/>
        <v>4.7758918950212156E-2</v>
      </c>
      <c r="L13" s="4">
        <f t="shared" si="2"/>
        <v>3.039019952982315E-3</v>
      </c>
    </row>
    <row r="14" spans="1:13" x14ac:dyDescent="0.25">
      <c r="A14" t="s">
        <v>172</v>
      </c>
      <c r="C14" s="4">
        <f>C6/C8</f>
        <v>0.1563117670312294</v>
      </c>
      <c r="D14" s="4">
        <f t="shared" ref="D14:L14" si="3">D6/D8</f>
        <v>0.22525982828739269</v>
      </c>
      <c r="E14" s="4">
        <f t="shared" si="3"/>
        <v>0.15571613989546426</v>
      </c>
      <c r="F14" s="4">
        <f t="shared" si="3"/>
        <v>0.11513480312079352</v>
      </c>
      <c r="G14" s="4">
        <f t="shared" si="3"/>
        <v>0.19735043746838712</v>
      </c>
      <c r="H14" s="4">
        <f t="shared" si="3"/>
        <v>0.24235949109015703</v>
      </c>
      <c r="I14" s="4">
        <f t="shared" si="3"/>
        <v>0.32605344569142397</v>
      </c>
      <c r="J14" s="4">
        <f t="shared" si="3"/>
        <v>0.35774877650897224</v>
      </c>
      <c r="K14" s="4">
        <f t="shared" si="3"/>
        <v>0.31637419617564438</v>
      </c>
      <c r="L14" s="4">
        <f t="shared" si="3"/>
        <v>1.4326687458231232E-2</v>
      </c>
    </row>
    <row r="15" spans="1:13" x14ac:dyDescent="0.25">
      <c r="A15" t="s">
        <v>177</v>
      </c>
      <c r="C15" s="4">
        <f>C4/C8</f>
        <v>6.7240743180919749</v>
      </c>
      <c r="D15" s="4">
        <f t="shared" ref="D15:L15" si="4">D4/D8</f>
        <v>8.4794679168549472</v>
      </c>
      <c r="E15" s="4">
        <f t="shared" si="4"/>
        <v>6.9010418493703298</v>
      </c>
      <c r="F15" s="4">
        <f t="shared" si="4"/>
        <v>5.5310707144630742</v>
      </c>
      <c r="G15" s="4">
        <f t="shared" si="4"/>
        <v>7.4594763293550432</v>
      </c>
      <c r="H15" s="4">
        <f t="shared" si="4"/>
        <v>4.6818382309697908</v>
      </c>
      <c r="I15" s="4">
        <f t="shared" si="4"/>
        <v>4.5244566661823642</v>
      </c>
      <c r="J15" s="4">
        <f t="shared" si="4"/>
        <v>5.9013611337683525</v>
      </c>
      <c r="K15" s="4">
        <f t="shared" si="4"/>
        <v>5.6244002822898693</v>
      </c>
      <c r="L15" s="4">
        <f t="shared" si="4"/>
        <v>6.1590773478025653</v>
      </c>
    </row>
    <row r="19" spans="1:13" s="1" customFormat="1" x14ac:dyDescent="0.25">
      <c r="A19" s="1" t="s">
        <v>173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t="s">
        <v>164</v>
      </c>
      <c r="C20" s="4">
        <v>651817</v>
      </c>
      <c r="D20" s="4">
        <v>893124</v>
      </c>
      <c r="E20" s="4">
        <v>1340548</v>
      </c>
      <c r="F20" s="4">
        <v>1482053</v>
      </c>
      <c r="G20" s="4">
        <v>2084528</v>
      </c>
      <c r="H20" s="4">
        <v>3371888</v>
      </c>
      <c r="I20" s="4">
        <v>4620971</v>
      </c>
      <c r="J20" s="4">
        <v>5634517</v>
      </c>
      <c r="K20" s="4">
        <v>6437512</v>
      </c>
      <c r="L20" s="4">
        <v>7679167</v>
      </c>
      <c r="M20" s="4">
        <v>8612012</v>
      </c>
    </row>
    <row r="21" spans="1:13" x14ac:dyDescent="0.25">
      <c r="A21" t="s">
        <v>165</v>
      </c>
      <c r="C21" s="4">
        <v>604083</v>
      </c>
      <c r="D21" s="4">
        <v>834957</v>
      </c>
      <c r="E21" s="4">
        <v>1182780</v>
      </c>
      <c r="F21" s="4">
        <v>1293583</v>
      </c>
      <c r="G21" s="4">
        <v>1869584</v>
      </c>
      <c r="H21" s="4">
        <v>2971858</v>
      </c>
      <c r="I21" s="4">
        <v>4133332</v>
      </c>
      <c r="J21" s="4">
        <v>4969185</v>
      </c>
      <c r="K21" s="4">
        <v>5802057</v>
      </c>
      <c r="L21" s="4">
        <v>7092794</v>
      </c>
      <c r="M21" s="4">
        <v>8061213</v>
      </c>
    </row>
    <row r="22" spans="1:13" x14ac:dyDescent="0.25">
      <c r="A22" t="s">
        <v>166</v>
      </c>
      <c r="C22" s="4">
        <v>437951</v>
      </c>
      <c r="D22" s="4">
        <v>682705</v>
      </c>
      <c r="E22" s="4">
        <v>922077</v>
      </c>
      <c r="F22" s="4">
        <v>1116332</v>
      </c>
      <c r="G22" s="4">
        <v>1608256</v>
      </c>
      <c r="H22" s="4">
        <v>2464605</v>
      </c>
      <c r="I22" s="4">
        <v>3246674</v>
      </c>
      <c r="J22" s="4">
        <v>4234434</v>
      </c>
      <c r="K22" s="4">
        <v>4837950</v>
      </c>
      <c r="L22" s="4">
        <v>5416916</v>
      </c>
      <c r="M22" s="4">
        <v>6541648</v>
      </c>
    </row>
    <row r="23" spans="1:13" x14ac:dyDescent="0.25">
      <c r="A23" t="s">
        <v>167</v>
      </c>
      <c r="C23" s="4">
        <v>22349</v>
      </c>
      <c r="D23" s="4">
        <v>33579</v>
      </c>
      <c r="E23" s="4">
        <v>53853</v>
      </c>
      <c r="F23" s="4">
        <v>60117</v>
      </c>
      <c r="G23" s="4">
        <v>72381</v>
      </c>
      <c r="H23" s="4">
        <v>132557</v>
      </c>
      <c r="I23" s="4">
        <v>190633</v>
      </c>
      <c r="J23" s="4">
        <v>319965</v>
      </c>
      <c r="K23" s="4">
        <v>321266</v>
      </c>
      <c r="L23" s="4">
        <v>327896</v>
      </c>
      <c r="M23" s="4">
        <v>253645</v>
      </c>
    </row>
    <row r="24" spans="1:13" x14ac:dyDescent="0.25">
      <c r="A24" t="s">
        <v>37</v>
      </c>
      <c r="C24" s="4">
        <v>668749</v>
      </c>
      <c r="D24" s="4">
        <v>919695</v>
      </c>
      <c r="E24" s="4">
        <v>1388193</v>
      </c>
      <c r="F24" s="4">
        <v>1521229</v>
      </c>
      <c r="G24" s="4">
        <v>2132183</v>
      </c>
      <c r="H24" s="4">
        <v>3428070</v>
      </c>
      <c r="I24" s="4">
        <v>4694261</v>
      </c>
      <c r="J24" s="4">
        <v>5767608</v>
      </c>
      <c r="K24" s="4">
        <v>6691810</v>
      </c>
      <c r="L24" s="4">
        <v>8056870</v>
      </c>
      <c r="M24" s="4">
        <v>9098140</v>
      </c>
    </row>
    <row r="25" spans="1:13" x14ac:dyDescent="0.25">
      <c r="A25" t="s">
        <v>168</v>
      </c>
      <c r="C25" s="4">
        <v>64666</v>
      </c>
      <c r="D25" s="4">
        <v>84738</v>
      </c>
      <c r="E25" s="4">
        <v>205413</v>
      </c>
      <c r="F25" s="4">
        <v>227646</v>
      </c>
      <c r="G25" s="4">
        <v>262599</v>
      </c>
      <c r="H25" s="4">
        <v>456212</v>
      </c>
      <c r="I25" s="4">
        <v>560929</v>
      </c>
      <c r="J25" s="4">
        <v>798423</v>
      </c>
      <c r="K25" s="4">
        <v>889753</v>
      </c>
      <c r="L25" s="4">
        <v>964076</v>
      </c>
      <c r="M25" s="4">
        <v>1036927</v>
      </c>
    </row>
    <row r="28" spans="1:13" x14ac:dyDescent="0.25">
      <c r="A28" t="s">
        <v>169</v>
      </c>
      <c r="C28" s="4">
        <f t="shared" ref="C28:M28" si="5">C20/C21</f>
        <v>1.0790189427611769</v>
      </c>
      <c r="D28" s="4">
        <f t="shared" si="5"/>
        <v>1.0696646653660009</v>
      </c>
      <c r="E28" s="4">
        <f t="shared" si="5"/>
        <v>1.1333874431424271</v>
      </c>
      <c r="F28" s="4">
        <f t="shared" si="5"/>
        <v>1.1456961014484575</v>
      </c>
      <c r="G28" s="4">
        <f t="shared" si="5"/>
        <v>1.1149688914753229</v>
      </c>
      <c r="H28" s="4">
        <f t="shared" si="5"/>
        <v>1.1346060276096637</v>
      </c>
      <c r="I28" s="4">
        <f t="shared" si="5"/>
        <v>1.1179772154765211</v>
      </c>
      <c r="J28" s="4">
        <f t="shared" si="5"/>
        <v>1.1338915737691393</v>
      </c>
      <c r="K28" s="4">
        <f t="shared" si="5"/>
        <v>1.1095223642235847</v>
      </c>
      <c r="L28" s="4">
        <f t="shared" si="5"/>
        <v>1.0826716523840958</v>
      </c>
      <c r="M28" s="4">
        <f t="shared" si="5"/>
        <v>1.0683270619446479</v>
      </c>
    </row>
    <row r="29" spans="1:13" x14ac:dyDescent="0.25">
      <c r="A29" t="s">
        <v>170</v>
      </c>
      <c r="C29" s="4">
        <f t="shared" ref="C29:M29" si="6">(C20-C22)/C21</f>
        <v>0.35403413107139253</v>
      </c>
      <c r="D29" s="4">
        <f t="shared" si="6"/>
        <v>0.25201178024736604</v>
      </c>
      <c r="E29" s="4">
        <f t="shared" si="6"/>
        <v>0.3538029050203757</v>
      </c>
      <c r="F29" s="4">
        <f t="shared" si="6"/>
        <v>0.28271939257086715</v>
      </c>
      <c r="G29" s="4">
        <f t="shared" si="6"/>
        <v>0.25474758021035698</v>
      </c>
      <c r="H29" s="4">
        <f t="shared" si="6"/>
        <v>0.3052915045066083</v>
      </c>
      <c r="I29" s="4">
        <f t="shared" si="6"/>
        <v>0.33249131693268286</v>
      </c>
      <c r="J29" s="4">
        <f t="shared" si="6"/>
        <v>0.2817530440102351</v>
      </c>
      <c r="K29" s="4">
        <f t="shared" si="6"/>
        <v>0.27568877727330154</v>
      </c>
      <c r="L29" s="4">
        <f t="shared" si="6"/>
        <v>0.31895061382016732</v>
      </c>
      <c r="M29" s="4">
        <f t="shared" si="6"/>
        <v>0.2568303306214586</v>
      </c>
    </row>
    <row r="30" spans="1:13" x14ac:dyDescent="0.25">
      <c r="A30" t="s">
        <v>171</v>
      </c>
      <c r="C30" s="4">
        <f t="shared" ref="C30:M30" si="7">C23/C24</f>
        <v>3.341911539306975E-2</v>
      </c>
      <c r="D30" s="4">
        <f t="shared" si="7"/>
        <v>3.6511017239410894E-2</v>
      </c>
      <c r="E30" s="4">
        <f t="shared" si="7"/>
        <v>3.8793597143912985E-2</v>
      </c>
      <c r="F30" s="4">
        <f t="shared" si="7"/>
        <v>3.9518704941859509E-2</v>
      </c>
      <c r="G30" s="4">
        <f t="shared" si="7"/>
        <v>3.3946898554204775E-2</v>
      </c>
      <c r="H30" s="4">
        <f t="shared" si="7"/>
        <v>3.8668113544939278E-2</v>
      </c>
      <c r="I30" s="4">
        <f t="shared" si="7"/>
        <v>4.060979992377927E-2</v>
      </c>
      <c r="J30" s="4">
        <f t="shared" si="7"/>
        <v>5.5476204346758658E-2</v>
      </c>
      <c r="K30" s="4">
        <f t="shared" si="7"/>
        <v>4.8008834680004366E-2</v>
      </c>
      <c r="L30" s="4">
        <f t="shared" si="7"/>
        <v>4.0697690294121659E-2</v>
      </c>
      <c r="M30" s="4">
        <f t="shared" si="7"/>
        <v>2.7878775222188273E-2</v>
      </c>
    </row>
    <row r="31" spans="1:13" x14ac:dyDescent="0.25">
      <c r="A31" t="s">
        <v>172</v>
      </c>
      <c r="C31" s="4">
        <f t="shared" ref="C31:M31" si="8">C23/C25</f>
        <v>0.34560665573871896</v>
      </c>
      <c r="D31" s="4">
        <f t="shared" si="8"/>
        <v>0.3962684981944346</v>
      </c>
      <c r="E31" s="4">
        <f t="shared" si="8"/>
        <v>0.26216938557929637</v>
      </c>
      <c r="F31" s="4">
        <f t="shared" si="8"/>
        <v>0.26408107324530189</v>
      </c>
      <c r="G31" s="4">
        <f t="shared" si="8"/>
        <v>0.27563318976843021</v>
      </c>
      <c r="H31" s="4">
        <f t="shared" si="8"/>
        <v>0.29056009048424858</v>
      </c>
      <c r="I31" s="4">
        <f t="shared" si="8"/>
        <v>0.33985228076993701</v>
      </c>
      <c r="J31" s="4">
        <f t="shared" si="8"/>
        <v>0.40074622098812285</v>
      </c>
      <c r="K31" s="4">
        <f t="shared" si="8"/>
        <v>0.36107324167493676</v>
      </c>
      <c r="L31" s="4">
        <f t="shared" si="8"/>
        <v>0.34011426485048896</v>
      </c>
      <c r="M31" s="4">
        <f t="shared" si="8"/>
        <v>0.24461220510219137</v>
      </c>
    </row>
    <row r="32" spans="1:13" x14ac:dyDescent="0.25">
      <c r="A32" t="s">
        <v>177</v>
      </c>
      <c r="C32" s="4">
        <f>C21/C25</f>
        <v>9.3415859957319149</v>
      </c>
      <c r="D32" s="4">
        <f t="shared" ref="D32:M32" si="9">D21/D25</f>
        <v>9.853395170997663</v>
      </c>
      <c r="E32" s="4">
        <f t="shared" si="9"/>
        <v>5.7580581560076531</v>
      </c>
      <c r="F32" s="4">
        <f t="shared" si="9"/>
        <v>5.6824323730704691</v>
      </c>
      <c r="G32" s="4">
        <f t="shared" si="9"/>
        <v>7.1195396783689198</v>
      </c>
      <c r="H32" s="4">
        <f t="shared" si="9"/>
        <v>6.5142039227376749</v>
      </c>
      <c r="I32" s="4">
        <f t="shared" si="9"/>
        <v>7.3687258102184057</v>
      </c>
      <c r="J32" s="4">
        <f t="shared" si="9"/>
        <v>6.2237498168264187</v>
      </c>
      <c r="K32" s="4">
        <f t="shared" si="9"/>
        <v>6.5209749222537043</v>
      </c>
      <c r="L32" s="4">
        <f t="shared" si="9"/>
        <v>7.3570901049294868</v>
      </c>
      <c r="M32" s="4">
        <f t="shared" si="9"/>
        <v>7.7741374272248676</v>
      </c>
    </row>
    <row r="36" spans="1:13" s="1" customFormat="1" x14ac:dyDescent="0.25">
      <c r="A36" s="1" t="s">
        <v>174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t="s">
        <v>164</v>
      </c>
      <c r="C37" s="4">
        <v>1014846905</v>
      </c>
      <c r="D37" s="4">
        <v>1499134710</v>
      </c>
      <c r="E37" s="4">
        <v>1763010927</v>
      </c>
      <c r="F37" s="4">
        <v>2058820</v>
      </c>
      <c r="G37" s="4">
        <v>2404573</v>
      </c>
      <c r="H37" s="4">
        <v>2903675</v>
      </c>
      <c r="I37" s="4">
        <v>3319473</v>
      </c>
      <c r="J37" s="4">
        <v>4123004</v>
      </c>
      <c r="K37" s="4">
        <v>4501161</v>
      </c>
      <c r="L37" s="4">
        <v>5844484</v>
      </c>
    </row>
    <row r="38" spans="1:13" x14ac:dyDescent="0.25">
      <c r="A38" t="s">
        <v>165</v>
      </c>
      <c r="C38" s="4">
        <v>977853470</v>
      </c>
      <c r="D38" s="4">
        <v>1442471224</v>
      </c>
      <c r="E38" s="4">
        <v>1719223407</v>
      </c>
      <c r="F38" s="4">
        <v>1862404</v>
      </c>
      <c r="G38" s="4">
        <v>2282129</v>
      </c>
      <c r="H38" s="4">
        <v>2685260</v>
      </c>
      <c r="I38" s="4">
        <v>2938761</v>
      </c>
      <c r="J38" s="4">
        <v>3569731</v>
      </c>
      <c r="K38" s="4">
        <v>3805209</v>
      </c>
      <c r="L38" s="4">
        <v>5014705</v>
      </c>
    </row>
    <row r="39" spans="1:13" x14ac:dyDescent="0.25">
      <c r="A39" t="s">
        <v>166</v>
      </c>
      <c r="C39" s="4">
        <v>839382573</v>
      </c>
      <c r="D39" s="4">
        <v>1030106198</v>
      </c>
      <c r="E39" s="4">
        <v>1259470137</v>
      </c>
      <c r="F39" s="4">
        <v>1575281</v>
      </c>
      <c r="G39" s="4">
        <v>2058432</v>
      </c>
      <c r="H39" s="4">
        <v>2330300</v>
      </c>
      <c r="I39" s="4">
        <v>2624975</v>
      </c>
      <c r="J39" s="4">
        <v>3074821</v>
      </c>
      <c r="K39" s="4">
        <v>3360596</v>
      </c>
      <c r="L39" s="4">
        <v>4259933</v>
      </c>
    </row>
    <row r="40" spans="1:13" x14ac:dyDescent="0.25">
      <c r="A40" t="s">
        <v>167</v>
      </c>
      <c r="C40" s="4">
        <v>32879265</v>
      </c>
      <c r="D40" s="4">
        <v>37593516</v>
      </c>
      <c r="E40" s="4">
        <v>18854588</v>
      </c>
      <c r="F40" s="4">
        <v>56102</v>
      </c>
      <c r="G40" s="4">
        <v>17972</v>
      </c>
      <c r="H40" s="4">
        <v>142972</v>
      </c>
      <c r="I40" s="4">
        <v>229199</v>
      </c>
      <c r="J40" s="4">
        <v>282148</v>
      </c>
      <c r="K40" s="4">
        <v>254642</v>
      </c>
      <c r="L40" s="4">
        <v>318116</v>
      </c>
    </row>
    <row r="41" spans="1:13" x14ac:dyDescent="0.25">
      <c r="A41" t="s">
        <v>37</v>
      </c>
      <c r="C41" s="4">
        <v>1154719385</v>
      </c>
      <c r="D41" s="4">
        <v>1650220348</v>
      </c>
      <c r="E41" s="4">
        <v>1922666249</v>
      </c>
      <c r="F41" s="4">
        <v>2112822</v>
      </c>
      <c r="G41" s="4">
        <v>2460369</v>
      </c>
      <c r="H41" s="4">
        <v>2981141</v>
      </c>
      <c r="I41" s="4">
        <v>3404826</v>
      </c>
      <c r="J41" s="4">
        <v>4259102</v>
      </c>
      <c r="K41" s="4">
        <v>4659181</v>
      </c>
      <c r="L41" s="4">
        <v>6074533</v>
      </c>
    </row>
    <row r="42" spans="1:13" x14ac:dyDescent="0.25">
      <c r="A42" t="s">
        <v>168</v>
      </c>
      <c r="C42" s="4">
        <v>176865915</v>
      </c>
      <c r="D42" s="4">
        <v>207749124</v>
      </c>
      <c r="E42" s="4">
        <v>203442842</v>
      </c>
      <c r="F42" s="4">
        <v>250418</v>
      </c>
      <c r="G42" s="4">
        <v>178240</v>
      </c>
      <c r="H42" s="4">
        <v>295881</v>
      </c>
      <c r="I42" s="4">
        <v>466065</v>
      </c>
      <c r="J42" s="4">
        <v>689371</v>
      </c>
      <c r="K42" s="4">
        <v>853972</v>
      </c>
      <c r="L42" s="4">
        <v>1059828</v>
      </c>
    </row>
    <row r="45" spans="1:13" x14ac:dyDescent="0.25">
      <c r="A45" t="s">
        <v>169</v>
      </c>
      <c r="C45" s="4">
        <f>C37/C38</f>
        <v>1.0378312662734632</v>
      </c>
      <c r="D45" s="4">
        <f t="shared" ref="D45:L45" si="10">D37/D38</f>
        <v>1.0392822297299429</v>
      </c>
      <c r="E45" s="4">
        <f t="shared" si="10"/>
        <v>1.0254693600736906</v>
      </c>
      <c r="F45" s="4">
        <f t="shared" si="10"/>
        <v>1.1054636910144093</v>
      </c>
      <c r="G45" s="4">
        <f t="shared" si="10"/>
        <v>1.0536534087249232</v>
      </c>
      <c r="H45" s="4">
        <f t="shared" si="10"/>
        <v>1.081338492362006</v>
      </c>
      <c r="I45" s="4">
        <f t="shared" si="10"/>
        <v>1.1295484729789187</v>
      </c>
      <c r="J45" s="4">
        <f t="shared" si="10"/>
        <v>1.1549901098990372</v>
      </c>
      <c r="K45" s="4">
        <f t="shared" si="10"/>
        <v>1.1828945532295334</v>
      </c>
      <c r="L45" s="4">
        <f t="shared" si="10"/>
        <v>1.1654691552145142</v>
      </c>
    </row>
    <row r="46" spans="1:13" x14ac:dyDescent="0.25">
      <c r="A46" t="s">
        <v>170</v>
      </c>
      <c r="C46" s="4">
        <f>(C37-C39)/C38</f>
        <v>0.17943826696243151</v>
      </c>
      <c r="D46" s="4">
        <f t="shared" ref="D46:L46" si="11">(D37-D39)/D38</f>
        <v>0.32515623479779032</v>
      </c>
      <c r="E46" s="4">
        <f t="shared" si="11"/>
        <v>0.29288851463386339</v>
      </c>
      <c r="F46" s="4">
        <f t="shared" si="11"/>
        <v>0.25963163738909495</v>
      </c>
      <c r="G46" s="4">
        <f t="shared" si="11"/>
        <v>0.15167459858754698</v>
      </c>
      <c r="H46" s="4">
        <f t="shared" si="11"/>
        <v>0.21352680932200233</v>
      </c>
      <c r="I46" s="4">
        <f t="shared" si="11"/>
        <v>0.23632340295791321</v>
      </c>
      <c r="J46" s="4">
        <f t="shared" si="11"/>
        <v>0.29363080859594182</v>
      </c>
      <c r="K46" s="4">
        <f t="shared" si="11"/>
        <v>0.2997378067801269</v>
      </c>
      <c r="L46" s="4">
        <f t="shared" si="11"/>
        <v>0.31598090017259239</v>
      </c>
    </row>
    <row r="47" spans="1:13" x14ac:dyDescent="0.25">
      <c r="A47" t="s">
        <v>171</v>
      </c>
      <c r="C47" s="4">
        <f>C40/C41</f>
        <v>2.8473814008067422E-2</v>
      </c>
      <c r="D47" s="4">
        <f t="shared" ref="D47:L47" si="12">D40/D41</f>
        <v>2.278090683196448E-2</v>
      </c>
      <c r="E47" s="4">
        <f t="shared" si="12"/>
        <v>9.8064799388903195E-3</v>
      </c>
      <c r="F47" s="4">
        <f t="shared" si="12"/>
        <v>2.6553112377663619E-2</v>
      </c>
      <c r="G47" s="4">
        <f t="shared" si="12"/>
        <v>7.3045953676054284E-3</v>
      </c>
      <c r="H47" s="4">
        <f t="shared" si="12"/>
        <v>4.7958818452397925E-2</v>
      </c>
      <c r="I47" s="4">
        <f t="shared" si="12"/>
        <v>6.7315921577196597E-2</v>
      </c>
      <c r="J47" s="4">
        <f t="shared" si="12"/>
        <v>6.624588939170746E-2</v>
      </c>
      <c r="K47" s="4">
        <f t="shared" si="12"/>
        <v>5.4653811474591779E-2</v>
      </c>
      <c r="L47" s="4">
        <f t="shared" si="12"/>
        <v>5.2368799379310313E-2</v>
      </c>
    </row>
    <row r="48" spans="1:13" x14ac:dyDescent="0.25">
      <c r="A48" t="s">
        <v>172</v>
      </c>
      <c r="C48" s="4">
        <f>C40/C42</f>
        <v>0.1858993859840094</v>
      </c>
      <c r="D48" s="4">
        <f t="shared" ref="D48:L48" si="13">D40/D42</f>
        <v>0.18095631536814566</v>
      </c>
      <c r="E48" s="4">
        <f t="shared" si="13"/>
        <v>9.267756886723004E-2</v>
      </c>
      <c r="F48" s="4">
        <f t="shared" si="13"/>
        <v>0.2240334161282336</v>
      </c>
      <c r="G48" s="4">
        <f t="shared" si="13"/>
        <v>0.10083034111310593</v>
      </c>
      <c r="H48" s="4">
        <f t="shared" si="13"/>
        <v>0.48320777609917498</v>
      </c>
      <c r="I48" s="4">
        <f t="shared" si="13"/>
        <v>0.49177475244869279</v>
      </c>
      <c r="J48" s="4">
        <f t="shared" si="13"/>
        <v>0.40928324516116865</v>
      </c>
      <c r="K48" s="4">
        <f t="shared" si="13"/>
        <v>0.29818542059927022</v>
      </c>
      <c r="L48" s="4">
        <f t="shared" si="13"/>
        <v>0.30015813886781628</v>
      </c>
    </row>
    <row r="49" spans="1:13" x14ac:dyDescent="0.25">
      <c r="A49" t="s">
        <v>177</v>
      </c>
      <c r="C49" s="4">
        <f>C38/C42</f>
        <v>5.5287841639809461</v>
      </c>
      <c r="D49" s="4">
        <f t="shared" ref="D49:L49" si="14">D38/D42</f>
        <v>6.9433324012475737</v>
      </c>
      <c r="E49" s="4">
        <f t="shared" si="14"/>
        <v>8.450645842825967</v>
      </c>
      <c r="F49" s="4">
        <f t="shared" si="14"/>
        <v>7.4371810333123021</v>
      </c>
      <c r="G49" s="4">
        <f t="shared" si="14"/>
        <v>12.803686041292639</v>
      </c>
      <c r="H49" s="4">
        <f t="shared" si="14"/>
        <v>9.0754729097170816</v>
      </c>
      <c r="I49" s="4">
        <f t="shared" si="14"/>
        <v>6.3054745582697693</v>
      </c>
      <c r="J49" s="4">
        <f t="shared" si="14"/>
        <v>5.1782436452940432</v>
      </c>
      <c r="K49" s="4">
        <f t="shared" si="14"/>
        <v>4.4558943384560621</v>
      </c>
      <c r="L49" s="4">
        <f t="shared" si="14"/>
        <v>4.7316215461376752</v>
      </c>
    </row>
    <row r="53" spans="1:13" s="1" customFormat="1" x14ac:dyDescent="0.25">
      <c r="A53" s="1" t="s">
        <v>175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t="s">
        <v>164</v>
      </c>
      <c r="C54" s="4">
        <v>600001</v>
      </c>
      <c r="D54" s="4">
        <v>856303</v>
      </c>
      <c r="E54" s="4">
        <v>1029485</v>
      </c>
      <c r="F54" s="4">
        <v>1128682</v>
      </c>
      <c r="G54" s="4">
        <v>1475303</v>
      </c>
      <c r="H54" s="4">
        <v>1935252</v>
      </c>
      <c r="I54" s="4">
        <v>2365592</v>
      </c>
      <c r="J54" s="4">
        <v>3120321</v>
      </c>
      <c r="K54" s="4">
        <v>2757973</v>
      </c>
      <c r="L54" s="4">
        <v>3063020</v>
      </c>
      <c r="M54" s="4">
        <v>3487378</v>
      </c>
    </row>
    <row r="55" spans="1:13" x14ac:dyDescent="0.25">
      <c r="A55" t="s">
        <v>165</v>
      </c>
      <c r="C55" s="4">
        <v>685343</v>
      </c>
      <c r="D55" s="4">
        <v>895483</v>
      </c>
      <c r="E55" s="4">
        <v>1244635</v>
      </c>
      <c r="F55" s="4">
        <v>1471901</v>
      </c>
      <c r="G55" s="4">
        <v>1738486</v>
      </c>
      <c r="H55" s="4">
        <v>2079335</v>
      </c>
      <c r="I55" s="4">
        <v>2501374</v>
      </c>
      <c r="J55" s="4">
        <v>2977370</v>
      </c>
      <c r="K55" s="4">
        <v>2814348</v>
      </c>
      <c r="L55" s="4">
        <v>3608348</v>
      </c>
      <c r="M55" s="4">
        <v>3856228</v>
      </c>
    </row>
    <row r="56" spans="1:13" x14ac:dyDescent="0.25">
      <c r="A56" t="s">
        <v>166</v>
      </c>
      <c r="C56" s="4">
        <v>534840</v>
      </c>
      <c r="D56" s="4">
        <v>742290</v>
      </c>
      <c r="E56" s="4">
        <v>833084</v>
      </c>
      <c r="F56" s="4">
        <v>1092442</v>
      </c>
      <c r="G56" s="4">
        <v>1479687</v>
      </c>
      <c r="H56" s="4">
        <v>1704198</v>
      </c>
      <c r="I56" s="4">
        <v>1779108</v>
      </c>
      <c r="J56" s="4">
        <v>2198585</v>
      </c>
      <c r="K56" s="4">
        <v>2422382</v>
      </c>
      <c r="L56" s="4">
        <v>3197673</v>
      </c>
      <c r="M56" s="4">
        <v>3420164</v>
      </c>
    </row>
    <row r="57" spans="1:13" x14ac:dyDescent="0.25">
      <c r="A57" t="s">
        <v>167</v>
      </c>
      <c r="C57" s="4">
        <v>33038</v>
      </c>
      <c r="D57" s="4">
        <v>33187</v>
      </c>
      <c r="E57" s="4">
        <v>62589</v>
      </c>
      <c r="F57" s="4">
        <v>86233</v>
      </c>
      <c r="G57" s="4">
        <v>63649</v>
      </c>
      <c r="H57" s="4">
        <v>136288</v>
      </c>
      <c r="I57" s="4">
        <v>208019</v>
      </c>
      <c r="J57" s="4">
        <v>208271</v>
      </c>
      <c r="K57" s="4">
        <v>66147</v>
      </c>
      <c r="L57" s="4">
        <v>224511</v>
      </c>
      <c r="M57" s="4">
        <v>283598</v>
      </c>
    </row>
    <row r="58" spans="1:13" x14ac:dyDescent="0.25">
      <c r="A58" t="s">
        <v>37</v>
      </c>
      <c r="C58" s="4">
        <v>773737</v>
      </c>
      <c r="D58" s="4">
        <v>984944</v>
      </c>
      <c r="E58" s="4">
        <v>1404213</v>
      </c>
      <c r="F58" s="4">
        <v>1667882</v>
      </c>
      <c r="G58" s="4">
        <v>1971062</v>
      </c>
      <c r="H58" s="4">
        <v>2390684</v>
      </c>
      <c r="I58" s="4">
        <v>2988358</v>
      </c>
      <c r="J58" s="4">
        <v>3506297</v>
      </c>
      <c r="K58" s="4">
        <v>3369448</v>
      </c>
      <c r="L58" s="4">
        <v>4373564</v>
      </c>
      <c r="M58" s="4">
        <v>4776984</v>
      </c>
    </row>
    <row r="59" spans="1:13" x14ac:dyDescent="0.25">
      <c r="A59" t="s">
        <v>168</v>
      </c>
      <c r="C59" s="4">
        <v>88394</v>
      </c>
      <c r="D59" s="4">
        <v>89461</v>
      </c>
      <c r="E59" s="4">
        <v>159578</v>
      </c>
      <c r="F59" s="4">
        <v>195981</v>
      </c>
      <c r="G59" s="4">
        <v>232576</v>
      </c>
      <c r="H59" s="4">
        <v>311349</v>
      </c>
      <c r="I59" s="4">
        <v>486984</v>
      </c>
      <c r="J59" s="4">
        <v>528927</v>
      </c>
      <c r="K59" s="4">
        <v>555100</v>
      </c>
      <c r="L59" s="4">
        <v>765216</v>
      </c>
      <c r="M59" s="4">
        <v>920756</v>
      </c>
    </row>
    <row r="62" spans="1:13" x14ac:dyDescent="0.25">
      <c r="A62" t="s">
        <v>169</v>
      </c>
      <c r="C62" s="4">
        <f>C54/C55</f>
        <v>0.87547549183401596</v>
      </c>
      <c r="D62" s="4">
        <f t="shared" ref="D62:M62" si="15">D54/D55</f>
        <v>0.95624707560054178</v>
      </c>
      <c r="E62" s="4">
        <f t="shared" si="15"/>
        <v>0.82713807662487393</v>
      </c>
      <c r="F62" s="4">
        <f t="shared" si="15"/>
        <v>0.766819235804582</v>
      </c>
      <c r="G62" s="4">
        <f t="shared" si="15"/>
        <v>0.84861367879867888</v>
      </c>
      <c r="H62" s="4">
        <f t="shared" si="15"/>
        <v>0.93070717320681851</v>
      </c>
      <c r="I62" s="4">
        <f t="shared" si="15"/>
        <v>0.94571703391815853</v>
      </c>
      <c r="J62" s="4">
        <f t="shared" si="15"/>
        <v>1.0480125076829552</v>
      </c>
      <c r="K62" s="4">
        <f t="shared" si="15"/>
        <v>0.97996871744361391</v>
      </c>
      <c r="L62" s="4">
        <f t="shared" si="15"/>
        <v>0.84887045262818328</v>
      </c>
      <c r="M62" s="4">
        <f t="shared" si="15"/>
        <v>0.90434953534905094</v>
      </c>
    </row>
    <row r="63" spans="1:13" x14ac:dyDescent="0.25">
      <c r="A63" t="s">
        <v>170</v>
      </c>
      <c r="C63" s="4">
        <f>(C54-C56)/C55</f>
        <v>9.5077939075762063E-2</v>
      </c>
      <c r="D63" s="4">
        <f t="shared" ref="D63:M63" si="16">(D54-D56)/D55</f>
        <v>0.12732011662979642</v>
      </c>
      <c r="E63" s="4">
        <f t="shared" si="16"/>
        <v>0.15779806931349352</v>
      </c>
      <c r="F63" s="4">
        <f t="shared" si="16"/>
        <v>2.4621221128323167E-2</v>
      </c>
      <c r="G63" s="4">
        <f t="shared" si="16"/>
        <v>-2.5217344286925518E-3</v>
      </c>
      <c r="H63" s="4">
        <f t="shared" si="16"/>
        <v>0.11111917993012189</v>
      </c>
      <c r="I63" s="4">
        <f t="shared" si="16"/>
        <v>0.23446473817989633</v>
      </c>
      <c r="J63" s="4">
        <f t="shared" si="16"/>
        <v>0.30958060301541296</v>
      </c>
      <c r="K63" s="4">
        <f t="shared" si="16"/>
        <v>0.11924289391361693</v>
      </c>
      <c r="L63" s="4">
        <f t="shared" si="16"/>
        <v>-3.7317076955992047E-2</v>
      </c>
      <c r="M63" s="4">
        <f t="shared" si="16"/>
        <v>1.7429985986305789E-2</v>
      </c>
    </row>
    <row r="64" spans="1:13" x14ac:dyDescent="0.25">
      <c r="A64" t="s">
        <v>171</v>
      </c>
      <c r="C64" s="4">
        <f>C57/C58</f>
        <v>4.2699263444813937E-2</v>
      </c>
      <c r="D64" s="4">
        <f t="shared" ref="D64:M64" si="17">D57/D58</f>
        <v>3.3694301401907115E-2</v>
      </c>
      <c r="E64" s="4">
        <f t="shared" si="17"/>
        <v>4.4572297792428925E-2</v>
      </c>
      <c r="F64" s="4">
        <f t="shared" si="17"/>
        <v>5.1702098829533506E-2</v>
      </c>
      <c r="G64" s="4">
        <f t="shared" si="17"/>
        <v>3.2291729027295948E-2</v>
      </c>
      <c r="H64" s="4">
        <f t="shared" si="17"/>
        <v>5.7007952535759639E-2</v>
      </c>
      <c r="I64" s="4">
        <f t="shared" si="17"/>
        <v>6.9609799093682881E-2</v>
      </c>
      <c r="J64" s="4">
        <f t="shared" si="17"/>
        <v>5.9399132475086963E-2</v>
      </c>
      <c r="K64" s="4">
        <f t="shared" si="17"/>
        <v>1.9631405500248111E-2</v>
      </c>
      <c r="L64" s="4">
        <f t="shared" si="17"/>
        <v>5.1333649170333395E-2</v>
      </c>
      <c r="M64" s="4">
        <f t="shared" si="17"/>
        <v>5.9367584233064208E-2</v>
      </c>
    </row>
    <row r="65" spans="1:13" x14ac:dyDescent="0.25">
      <c r="A65" t="s">
        <v>172</v>
      </c>
      <c r="C65" s="4">
        <f>C57/C59</f>
        <v>0.37375839989139537</v>
      </c>
      <c r="D65" s="4">
        <f t="shared" ref="D65:M65" si="18">D57/D59</f>
        <v>0.37096611931456164</v>
      </c>
      <c r="E65" s="4">
        <f t="shared" si="18"/>
        <v>0.39221571895875373</v>
      </c>
      <c r="F65" s="4">
        <f t="shared" si="18"/>
        <v>0.44000693944821184</v>
      </c>
      <c r="G65" s="4">
        <f t="shared" si="18"/>
        <v>0.27366968216840948</v>
      </c>
      <c r="H65" s="4">
        <f t="shared" si="18"/>
        <v>0.43773386135815434</v>
      </c>
      <c r="I65" s="4">
        <f t="shared" si="18"/>
        <v>0.42715777109720238</v>
      </c>
      <c r="J65" s="4">
        <f t="shared" si="18"/>
        <v>0.39376133190402457</v>
      </c>
      <c r="K65" s="4">
        <f t="shared" si="18"/>
        <v>0.11916231309673933</v>
      </c>
      <c r="L65" s="4">
        <f t="shared" si="18"/>
        <v>0.29339559026470957</v>
      </c>
      <c r="M65" s="4">
        <f t="shared" si="18"/>
        <v>0.3080055954020392</v>
      </c>
    </row>
    <row r="66" spans="1:13" x14ac:dyDescent="0.25">
      <c r="A66" t="s">
        <v>177</v>
      </c>
      <c r="C66" s="4">
        <f>C55/C59</f>
        <v>7.753275109170306</v>
      </c>
      <c r="D66" s="4">
        <f t="shared" ref="D66:M66" si="19">D55/D59</f>
        <v>10.009758442226222</v>
      </c>
      <c r="E66" s="4">
        <f t="shared" si="19"/>
        <v>7.7995400368471843</v>
      </c>
      <c r="F66" s="4">
        <f t="shared" si="19"/>
        <v>7.5104270311917993</v>
      </c>
      <c r="G66" s="4">
        <f t="shared" si="19"/>
        <v>7.474915726472207</v>
      </c>
      <c r="H66" s="4">
        <f t="shared" si="19"/>
        <v>6.6784701412241567</v>
      </c>
      <c r="I66" s="4">
        <f t="shared" si="19"/>
        <v>5.1364603354524991</v>
      </c>
      <c r="J66" s="4">
        <f t="shared" si="19"/>
        <v>5.6290754678812007</v>
      </c>
      <c r="K66" s="4">
        <f t="shared" si="19"/>
        <v>5.0699837867050981</v>
      </c>
      <c r="L66" s="4">
        <f t="shared" si="19"/>
        <v>4.7154633462969935</v>
      </c>
      <c r="M66" s="4">
        <f t="shared" si="19"/>
        <v>4.1881106395179613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CAL IS</vt:lpstr>
      <vt:lpstr>CAL SOFP</vt:lpstr>
      <vt:lpstr>EGH IS</vt:lpstr>
      <vt:lpstr>EGH SOFP</vt:lpstr>
      <vt:lpstr>GCB IS</vt:lpstr>
      <vt:lpstr>GCB SOFP</vt:lpstr>
      <vt:lpstr>SCB IS</vt:lpstr>
      <vt:lpstr>SCB SOFP</vt:lpstr>
      <vt:lpstr>Financial Ratios</vt:lpstr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Wadieh</dc:creator>
  <cp:lastModifiedBy>Gideon</cp:lastModifiedBy>
  <cp:lastPrinted>2018-04-19T19:22:44Z</cp:lastPrinted>
  <dcterms:created xsi:type="dcterms:W3CDTF">2018-03-02T11:17:11Z</dcterms:created>
  <dcterms:modified xsi:type="dcterms:W3CDTF">2019-04-06T02:00:41Z</dcterms:modified>
</cp:coreProperties>
</file>